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Training Material\"/>
    </mc:Choice>
  </mc:AlternateContent>
  <bookViews>
    <workbookView xWindow="0" yWindow="0" windowWidth="20496" windowHeight="7656"/>
  </bookViews>
  <sheets>
    <sheet name="Money Market Calculator" sheetId="1" r:id="rId1"/>
    <sheet name="Sheet1" sheetId="2" r:id="rId2"/>
  </sheets>
  <definedNames>
    <definedName name="_xlnm.Print_Area" localSheetId="0">'Money Market Calculator'!$H$2:$S$74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C13" i="1"/>
  <c r="C15" i="1"/>
  <c r="L36" i="1" l="1"/>
  <c r="L69" i="1" l="1"/>
  <c r="K69" i="1"/>
  <c r="N69" i="1" s="1"/>
  <c r="L68" i="1"/>
  <c r="K68" i="1"/>
  <c r="N68" i="1" s="1"/>
  <c r="L67" i="1"/>
  <c r="K67" i="1"/>
  <c r="N67" i="1" s="1"/>
  <c r="L66" i="1"/>
  <c r="K66" i="1"/>
  <c r="N66" i="1" s="1"/>
  <c r="L65" i="1"/>
  <c r="K65" i="1"/>
  <c r="N65" i="1" s="1"/>
  <c r="L64" i="1"/>
  <c r="K64" i="1"/>
  <c r="N64" i="1" s="1"/>
  <c r="L63" i="1"/>
  <c r="K63" i="1"/>
  <c r="N63" i="1" s="1"/>
  <c r="L62" i="1"/>
  <c r="K62" i="1"/>
  <c r="N62" i="1" s="1"/>
  <c r="L61" i="1"/>
  <c r="K61" i="1"/>
  <c r="N61" i="1" s="1"/>
  <c r="L60" i="1"/>
  <c r="K60" i="1"/>
  <c r="N60" i="1" s="1"/>
  <c r="L59" i="1"/>
  <c r="K59" i="1"/>
  <c r="N59" i="1" s="1"/>
  <c r="L58" i="1"/>
  <c r="K58" i="1"/>
  <c r="N58" i="1" s="1"/>
  <c r="L57" i="1"/>
  <c r="K57" i="1"/>
  <c r="N57" i="1" s="1"/>
  <c r="L56" i="1"/>
  <c r="K56" i="1"/>
  <c r="N56" i="1" s="1"/>
  <c r="L55" i="1"/>
  <c r="K55" i="1"/>
  <c r="N55" i="1" s="1"/>
  <c r="L54" i="1"/>
  <c r="K54" i="1"/>
  <c r="N54" i="1" s="1"/>
  <c r="L53" i="1"/>
  <c r="K53" i="1"/>
  <c r="N53" i="1" s="1"/>
  <c r="L52" i="1"/>
  <c r="K52" i="1"/>
  <c r="N52" i="1" s="1"/>
  <c r="L51" i="1"/>
  <c r="K51" i="1"/>
  <c r="N51" i="1" s="1"/>
  <c r="L47" i="1"/>
  <c r="K47" i="1"/>
  <c r="L46" i="1"/>
  <c r="K46" i="1"/>
  <c r="L45" i="1"/>
  <c r="K45" i="1"/>
  <c r="L44" i="1"/>
  <c r="K44" i="1"/>
  <c r="L43" i="1"/>
  <c r="K43" i="1"/>
  <c r="L42" i="1"/>
  <c r="K42" i="1"/>
  <c r="L41" i="1"/>
  <c r="K41" i="1"/>
  <c r="L40" i="1"/>
  <c r="K40" i="1"/>
  <c r="L39" i="1"/>
  <c r="K39" i="1"/>
  <c r="L38" i="1"/>
  <c r="K38" i="1"/>
  <c r="L37" i="1"/>
  <c r="K37" i="1"/>
  <c r="M36" i="1"/>
  <c r="N8" i="1"/>
  <c r="L8" i="1"/>
  <c r="Q7" i="1"/>
  <c r="N7" i="1"/>
  <c r="L7" i="1"/>
  <c r="R36" i="1" l="1"/>
  <c r="M37" i="1" s="1"/>
  <c r="R37" i="1" s="1"/>
  <c r="Q36" i="1" l="1"/>
  <c r="O36" i="1" s="1"/>
  <c r="M38" i="1"/>
  <c r="R38" i="1" s="1"/>
  <c r="Q37" i="1" l="1"/>
  <c r="Q38" i="1" s="1"/>
  <c r="N36" i="1"/>
  <c r="P36" i="1"/>
  <c r="M39" i="1"/>
  <c r="R39" i="1" s="1"/>
  <c r="N37" i="1" l="1"/>
  <c r="O37" i="1"/>
  <c r="P37" i="1"/>
  <c r="Q39" i="1"/>
  <c r="M40" i="1"/>
  <c r="R40" i="1" s="1"/>
  <c r="N38" i="1"/>
  <c r="P38" i="1"/>
  <c r="O38" i="1"/>
  <c r="M41" i="1" l="1"/>
  <c r="R41" i="1" s="1"/>
  <c r="Q40" i="1"/>
  <c r="P39" i="1"/>
  <c r="O39" i="1"/>
  <c r="N39" i="1"/>
  <c r="O40" i="1" l="1"/>
  <c r="N40" i="1"/>
  <c r="P40" i="1"/>
  <c r="M42" i="1"/>
  <c r="R42" i="1" s="1"/>
  <c r="Q41" i="1"/>
  <c r="M43" i="1" l="1"/>
  <c r="R43" i="1" s="1"/>
  <c r="Q42" i="1"/>
  <c r="O41" i="1"/>
  <c r="N41" i="1"/>
  <c r="P41" i="1"/>
  <c r="P42" i="1" l="1"/>
  <c r="O42" i="1"/>
  <c r="N42" i="1"/>
  <c r="M44" i="1"/>
  <c r="R44" i="1" s="1"/>
  <c r="Q43" i="1"/>
  <c r="P43" i="1" l="1"/>
  <c r="O43" i="1"/>
  <c r="N43" i="1"/>
  <c r="M45" i="1"/>
  <c r="R45" i="1" s="1"/>
  <c r="Q44" i="1"/>
  <c r="N44" i="1" l="1"/>
  <c r="O44" i="1"/>
  <c r="P44" i="1"/>
  <c r="M46" i="1"/>
  <c r="R46" i="1" s="1"/>
  <c r="Q45" i="1"/>
  <c r="P45" i="1" l="1"/>
  <c r="O45" i="1"/>
  <c r="N45" i="1"/>
  <c r="Q46" i="1"/>
  <c r="M47" i="1"/>
  <c r="R47" i="1" s="1"/>
  <c r="M51" i="1" l="1"/>
  <c r="R51" i="1" s="1"/>
  <c r="Q47" i="1"/>
  <c r="P46" i="1"/>
  <c r="O46" i="1"/>
  <c r="N46" i="1"/>
  <c r="N47" i="1" l="1"/>
  <c r="O47" i="1"/>
  <c r="P47" i="1"/>
  <c r="Q51" i="1"/>
  <c r="O51" i="1" s="1"/>
  <c r="M52" i="1"/>
  <c r="R52" i="1" s="1"/>
  <c r="P51" i="1"/>
  <c r="M53" i="1" l="1"/>
  <c r="R53" i="1" s="1"/>
  <c r="Q52" i="1"/>
  <c r="O52" i="1" s="1"/>
  <c r="P52" i="1"/>
  <c r="Q53" i="1" l="1"/>
  <c r="O53" i="1" s="1"/>
  <c r="P53" i="1"/>
  <c r="M54" i="1"/>
  <c r="R54" i="1" s="1"/>
  <c r="M55" i="1" l="1"/>
  <c r="R55" i="1" s="1"/>
  <c r="Q54" i="1"/>
  <c r="O54" i="1" s="1"/>
  <c r="P54" i="1"/>
  <c r="Q55" i="1" l="1"/>
  <c r="O55" i="1" s="1"/>
  <c r="P55" i="1"/>
  <c r="M56" i="1"/>
  <c r="R56" i="1" s="1"/>
  <c r="M57" i="1" l="1"/>
  <c r="R57" i="1" s="1"/>
  <c r="P56" i="1"/>
  <c r="Q56" i="1"/>
  <c r="O56" i="1" s="1"/>
  <c r="Q57" i="1" l="1"/>
  <c r="O57" i="1" s="1"/>
  <c r="P57" i="1"/>
  <c r="M58" i="1"/>
  <c r="R58" i="1" s="1"/>
  <c r="M59" i="1" l="1"/>
  <c r="R59" i="1" s="1"/>
  <c r="Q58" i="1"/>
  <c r="O58" i="1" s="1"/>
  <c r="P58" i="1"/>
  <c r="Q59" i="1" l="1"/>
  <c r="O59" i="1" s="1"/>
  <c r="P59" i="1"/>
  <c r="M60" i="1"/>
  <c r="R60" i="1" s="1"/>
  <c r="P60" i="1" l="1"/>
  <c r="M61" i="1"/>
  <c r="R61" i="1" s="1"/>
  <c r="Q60" i="1"/>
  <c r="O60" i="1" s="1"/>
  <c r="Q61" i="1" l="1"/>
  <c r="O61" i="1" s="1"/>
  <c r="P61" i="1"/>
  <c r="M62" i="1"/>
  <c r="R62" i="1" s="1"/>
  <c r="M63" i="1" l="1"/>
  <c r="R63" i="1" s="1"/>
  <c r="Q62" i="1"/>
  <c r="O62" i="1" s="1"/>
  <c r="P62" i="1"/>
  <c r="Q63" i="1" l="1"/>
  <c r="O63" i="1" s="1"/>
  <c r="P63" i="1"/>
  <c r="M64" i="1"/>
  <c r="R64" i="1" s="1"/>
  <c r="M65" i="1" l="1"/>
  <c r="R65" i="1" s="1"/>
  <c r="Q64" i="1"/>
  <c r="O64" i="1" s="1"/>
  <c r="P64" i="1"/>
  <c r="Q65" i="1" l="1"/>
  <c r="O65" i="1" s="1"/>
  <c r="P65" i="1"/>
  <c r="M66" i="1"/>
  <c r="R66" i="1" s="1"/>
  <c r="M67" i="1" l="1"/>
  <c r="R67" i="1" s="1"/>
  <c r="Q66" i="1"/>
  <c r="O66" i="1" s="1"/>
  <c r="P66" i="1"/>
  <c r="Q67" i="1" l="1"/>
  <c r="O67" i="1" s="1"/>
  <c r="P67" i="1"/>
  <c r="M68" i="1"/>
  <c r="R68" i="1" s="1"/>
  <c r="M69" i="1" l="1"/>
  <c r="R69" i="1" s="1"/>
  <c r="Q68" i="1"/>
  <c r="O68" i="1" s="1"/>
  <c r="P68" i="1"/>
  <c r="Q69" i="1" l="1"/>
  <c r="O69" i="1" s="1"/>
  <c r="P69" i="1"/>
</calcChain>
</file>

<file path=xl/comments1.xml><?xml version="1.0" encoding="utf-8"?>
<comments xmlns="http://schemas.openxmlformats.org/spreadsheetml/2006/main">
  <authors>
    <author>Wanduga, Simon</author>
  </authors>
  <commentList>
    <comment ref="C9" authorId="0" shapeId="0">
      <text>
        <r>
          <rPr>
            <b/>
            <sz val="14"/>
            <color indexed="81"/>
            <rFont val="Tahoma"/>
            <family val="2"/>
          </rPr>
          <t>Enter initial investment amount</t>
        </r>
      </text>
    </comment>
    <comment ref="C10" authorId="0" shapeId="0">
      <text>
        <r>
          <rPr>
            <b/>
            <sz val="14"/>
            <color indexed="81"/>
            <rFont val="Tahoma"/>
            <family val="2"/>
          </rPr>
          <t>Enter Monthly top-up amount</t>
        </r>
      </text>
    </comment>
  </commentList>
</comments>
</file>

<file path=xl/sharedStrings.xml><?xml version="1.0" encoding="utf-8"?>
<sst xmlns="http://schemas.openxmlformats.org/spreadsheetml/2006/main" count="73" uniqueCount="55">
  <si>
    <t>BRITAM ASSET MANAGERS LIMITED</t>
  </si>
  <si>
    <t>MONEY MARKET ILLUSTRATION</t>
  </si>
  <si>
    <t>Client Name :</t>
  </si>
  <si>
    <t>Name:</t>
  </si>
  <si>
    <t>Principal Amount:</t>
  </si>
  <si>
    <t>Phone Number :</t>
  </si>
  <si>
    <t>Monthly Deposits:</t>
  </si>
  <si>
    <t>Principal Amount</t>
  </si>
  <si>
    <t>Britam Asset Managers is a market leader in the provision of investment solutions. The Money Market Fund is a flexible yet attractive investment</t>
  </si>
  <si>
    <t>Monthly Deposit</t>
  </si>
  <si>
    <t xml:space="preserve"> solution that enable individual investors, groups and corporates access the following benefits:</t>
  </si>
  <si>
    <r>
      <t>q</t>
    </r>
    <r>
      <rPr>
        <b/>
        <sz val="11"/>
        <color theme="1"/>
        <rFont val="Times New Roman"/>
        <family val="1"/>
      </rPr>
      <t xml:space="preserve">  </t>
    </r>
    <r>
      <rPr>
        <b/>
        <sz val="11"/>
        <color rgb="FF000000"/>
        <rFont val="Tahoma"/>
        <family val="2"/>
      </rPr>
      <t>Enhanced returns</t>
    </r>
  </si>
  <si>
    <r>
      <t>q</t>
    </r>
    <r>
      <rPr>
        <b/>
        <sz val="11"/>
        <color theme="1"/>
        <rFont val="Times New Roman"/>
        <family val="1"/>
      </rPr>
      <t xml:space="preserve">  </t>
    </r>
    <r>
      <rPr>
        <b/>
        <sz val="11"/>
        <color rgb="FF000000"/>
        <rFont val="Tahoma"/>
        <family val="2"/>
      </rPr>
      <t>Diversification of Risk</t>
    </r>
  </si>
  <si>
    <r>
      <t>q</t>
    </r>
    <r>
      <rPr>
        <b/>
        <sz val="11"/>
        <color theme="1"/>
        <rFont val="Times New Roman"/>
        <family val="1"/>
      </rPr>
      <t xml:space="preserve">  </t>
    </r>
    <r>
      <rPr>
        <b/>
        <sz val="11"/>
        <color rgb="FF000000"/>
        <rFont val="Tahoma"/>
        <family val="2"/>
      </rPr>
      <t>Effective cash flow management</t>
    </r>
  </si>
  <si>
    <r>
      <t>q</t>
    </r>
    <r>
      <rPr>
        <b/>
        <sz val="11"/>
        <color theme="1"/>
        <rFont val="Times New Roman"/>
        <family val="1"/>
      </rPr>
      <t xml:space="preserve">  </t>
    </r>
    <r>
      <rPr>
        <b/>
        <sz val="11"/>
        <color rgb="FF000000"/>
        <rFont val="Tahoma"/>
        <family val="2"/>
      </rPr>
      <t>Quick fund access timelines</t>
    </r>
  </si>
  <si>
    <t>We invest client funds in the below fixed income assets:</t>
  </si>
  <si>
    <r>
      <t>q</t>
    </r>
    <r>
      <rPr>
        <b/>
        <sz val="11"/>
        <color theme="1"/>
        <rFont val="Times New Roman"/>
        <family val="1"/>
      </rPr>
      <t xml:space="preserve">  </t>
    </r>
    <r>
      <rPr>
        <b/>
        <sz val="11"/>
        <color rgb="FF000000"/>
        <rFont val="Tahoma"/>
        <family val="2"/>
      </rPr>
      <t>Listed Treasury Bills</t>
    </r>
  </si>
  <si>
    <r>
      <t>q</t>
    </r>
    <r>
      <rPr>
        <b/>
        <sz val="11"/>
        <color theme="1"/>
        <rFont val="Times New Roman"/>
        <family val="1"/>
      </rPr>
      <t xml:space="preserve">  </t>
    </r>
    <r>
      <rPr>
        <b/>
        <sz val="11"/>
        <color rgb="FF000000"/>
        <rFont val="Tahoma"/>
        <family val="2"/>
      </rPr>
      <t>Listed Treasury Bonds</t>
    </r>
  </si>
  <si>
    <r>
      <t>q</t>
    </r>
    <r>
      <rPr>
        <b/>
        <sz val="11"/>
        <color theme="1"/>
        <rFont val="Times New Roman"/>
        <family val="1"/>
      </rPr>
      <t xml:space="preserve">  </t>
    </r>
    <r>
      <rPr>
        <b/>
        <sz val="11"/>
        <color rgb="FF000000"/>
        <rFont val="Tahoma"/>
        <family val="2"/>
      </rPr>
      <t>Listed Corporate Bonds</t>
    </r>
  </si>
  <si>
    <r>
      <t>q</t>
    </r>
    <r>
      <rPr>
        <b/>
        <sz val="11"/>
        <color theme="1"/>
        <rFont val="Times New Roman"/>
        <family val="1"/>
      </rPr>
      <t xml:space="preserve">  </t>
    </r>
    <r>
      <rPr>
        <b/>
        <sz val="11"/>
        <color rgb="FF000000"/>
        <rFont val="Tahoma"/>
        <family val="2"/>
      </rPr>
      <t>Bank Deposits</t>
    </r>
  </si>
  <si>
    <t>Key Features of the Money Market Fund</t>
  </si>
  <si>
    <t>-</t>
  </si>
  <si>
    <t>Attractive rate of interest</t>
  </si>
  <si>
    <t xml:space="preserve">Interest is earned and compounded daily </t>
  </si>
  <si>
    <t>Open ended fund enabling quick access to funds</t>
  </si>
  <si>
    <t>Minimum investment amount is Kshs. 1,000 and top ups of Kshs. 500</t>
  </si>
  <si>
    <t>Suitable for short-term to long term investing</t>
  </si>
  <si>
    <t>Projected Investment Value</t>
  </si>
  <si>
    <t>The table below presents an illustration of the potential investment values assuming your investment in the Money Market fund grows at the projected rate</t>
  </si>
  <si>
    <t>of return. These values are net applicable charges and taxes.</t>
  </si>
  <si>
    <t>Month</t>
  </si>
  <si>
    <t>initial</t>
  </si>
  <si>
    <t>Additional</t>
  </si>
  <si>
    <t>Amount</t>
  </si>
  <si>
    <t>Gross</t>
  </si>
  <si>
    <t>Witholding</t>
  </si>
  <si>
    <t>Monthly</t>
  </si>
  <si>
    <t>Cumulative</t>
  </si>
  <si>
    <t>Investment</t>
  </si>
  <si>
    <t>Deposits</t>
  </si>
  <si>
    <t>Interest</t>
  </si>
  <si>
    <t>Tax</t>
  </si>
  <si>
    <t>Net Interest</t>
  </si>
  <si>
    <t>Value</t>
  </si>
  <si>
    <t>Years</t>
  </si>
  <si>
    <t>Initial +</t>
  </si>
  <si>
    <t>Invested</t>
  </si>
  <si>
    <t>Annual</t>
  </si>
  <si>
    <r>
      <t>** Disclaimer</t>
    </r>
    <r>
      <rPr>
        <b/>
        <sz val="11"/>
        <color rgb="FF000000"/>
        <rFont val="Calibri"/>
        <family val="2"/>
        <scheme val="minor"/>
      </rPr>
      <t>: The Indicative Rate of return shall not be guaranteed and past performance does not guarantee future investment performance. The indicative rate is not fixed and may, as such, vary from time to time depending on the investment period and prevailing economic, political or social circumstances. T&amp;C's apply</t>
    </r>
    <r>
      <rPr>
        <b/>
        <sz val="11"/>
        <color rgb="FFFF0000"/>
        <rFont val="Calibri"/>
        <family val="2"/>
        <scheme val="minor"/>
      </rPr>
      <t>.</t>
    </r>
  </si>
  <si>
    <r>
      <rPr>
        <b/>
        <sz val="11"/>
        <color rgb="FFFF0000"/>
        <rFont val="Calibri"/>
        <family val="2"/>
        <scheme val="minor"/>
      </rPr>
      <t>*</t>
    </r>
    <r>
      <rPr>
        <b/>
        <sz val="11"/>
        <color theme="1"/>
        <rFont val="Calibri"/>
        <family val="2"/>
        <scheme val="minor"/>
      </rPr>
      <t xml:space="preserve"> This illustration assumes that monthly top-ups/additional monthly deposits are made at the end of the month.</t>
    </r>
  </si>
  <si>
    <t>Projected Average Annual Interest Rate:</t>
  </si>
  <si>
    <t>Projected average annual lnterest Rate</t>
  </si>
  <si>
    <t>Average return over the last 2 years has been between 8 -9%</t>
  </si>
  <si>
    <t>Enter the investment details below</t>
  </si>
  <si>
    <t>Witholding Tax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</si>
</sst>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3" formatCode="_(* #,##0.00_);_(* \(#,##0.00\);_(* &quot;-&quot;??_);_(@_)"/>
    <numFmt numFmtId="164" formatCode="[$Ksh-441]#,##0"/>
    <numFmt numFmtId="165" formatCode="0.0%"/>
    <numFmt numFmtId="166" formatCode="_(* #,##0_);_(* \(#,##0\);_(* &quot;-&quot;??_);_(@_)"/>
    <numFmt numFmtId="167" formatCode="_(* #,##0.00000000_);_(* \(#,##0.00000000\);_(* &quot;-&quot;??_);_(@_)"/>
    <numFmt numFmtId="168" formatCode="[$Ksh-441]#,##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20"/>
      <color theme="1"/>
      <name val="Calibri"/>
      <family val="2"/>
      <scheme val="minor"/>
    </font>
    <font>
      <b/>
      <sz val="13"/>
      <color theme="1"/>
      <name val="Calibri"/>
      <family val="2"/>
      <scheme val="minor"/>
    </font>
    <font>
      <b/>
      <sz val="11"/>
      <color theme="4"/>
      <name val="Tahoma"/>
      <family val="2"/>
    </font>
    <font>
      <b/>
      <sz val="11"/>
      <color rgb="FF00B0F0"/>
      <name val="Calibri"/>
      <family val="2"/>
      <scheme val="minor"/>
    </font>
    <font>
      <b/>
      <sz val="11"/>
      <color theme="1"/>
      <name val="Wingdings"/>
      <charset val="2"/>
    </font>
    <font>
      <b/>
      <sz val="11"/>
      <color theme="1"/>
      <name val="Times New Roman"/>
      <family val="1"/>
    </font>
    <font>
      <b/>
      <sz val="11"/>
      <color rgb="FF000000"/>
      <name val="Tahoma"/>
      <family val="2"/>
    </font>
    <font>
      <sz val="10"/>
      <color theme="0" tint="-0.34998626667073579"/>
      <name val="Calibri"/>
      <family val="2"/>
      <scheme val="minor"/>
    </font>
    <font>
      <sz val="10"/>
      <color rgb="FFFF0000"/>
      <name val="Calibri"/>
      <family val="2"/>
      <scheme val="minor"/>
    </font>
    <font>
      <sz val="11"/>
      <color theme="0" tint="-0.499984740745262"/>
      <name val="Calibri"/>
      <family val="2"/>
      <scheme val="minor"/>
    </font>
    <font>
      <b/>
      <sz val="10"/>
      <color theme="0" tint="-0.499984740745262"/>
      <name val="Calibri"/>
      <family val="2"/>
      <scheme val="minor"/>
    </font>
    <font>
      <b/>
      <sz val="11"/>
      <color theme="4"/>
      <name val="Calibri"/>
      <family val="2"/>
    </font>
    <font>
      <b/>
      <sz val="11"/>
      <color theme="1"/>
      <name val="Symbol"/>
      <family val="1"/>
      <charset val="2"/>
    </font>
    <font>
      <b/>
      <sz val="11"/>
      <color theme="0"/>
      <name val="Calibri"/>
      <family val="2"/>
    </font>
    <font>
      <b/>
      <sz val="11"/>
      <color theme="1"/>
      <name val="Calibri"/>
      <family val="2"/>
    </font>
    <font>
      <sz val="11"/>
      <color theme="1"/>
      <name val="Symbol"/>
      <family val="1"/>
      <charset val="2"/>
    </font>
    <font>
      <sz val="11"/>
      <color theme="1"/>
      <name val="Calibri"/>
      <family val="2"/>
    </font>
    <font>
      <b/>
      <sz val="11"/>
      <name val="Calibri"/>
      <family val="2"/>
      <scheme val="minor"/>
    </font>
    <font>
      <b/>
      <sz val="10"/>
      <color theme="1"/>
      <name val="Calibri"/>
      <family val="2"/>
      <scheme val="minor"/>
    </font>
    <font>
      <b/>
      <sz val="11"/>
      <color rgb="FFFF0000"/>
      <name val="Calibri"/>
      <family val="2"/>
      <scheme val="minor"/>
    </font>
    <font>
      <b/>
      <sz val="14"/>
      <color indexed="81"/>
      <name val="Tahoma"/>
      <family val="2"/>
    </font>
    <font>
      <b/>
      <sz val="11"/>
      <color rgb="FF000000"/>
      <name val="Calibri"/>
      <family val="2"/>
      <scheme val="minor"/>
    </font>
    <font>
      <b/>
      <sz val="16"/>
      <color rgb="FFFF000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C00000"/>
      </left>
      <right style="medium">
        <color rgb="FFC00000"/>
      </right>
      <top style="medium">
        <color rgb="FFC00000"/>
      </top>
      <bottom style="medium">
        <color rgb="FFC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 fillId="2" borderId="0" xfId="0" applyFont="1" applyFill="1" applyAlignment="1">
      <alignment vertical="center"/>
    </xf>
    <xf numFmtId="0" fontId="3" fillId="2" borderId="0" xfId="0" applyFont="1" applyFill="1" applyBorder="1" applyAlignment="1">
      <alignment vertical="center"/>
    </xf>
    <xf numFmtId="0" fontId="0" fillId="2" borderId="0" xfId="0" applyFill="1"/>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horizontal="center" vertical="center"/>
    </xf>
    <xf numFmtId="0" fontId="3" fillId="3" borderId="5"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0" fillId="3" borderId="0" xfId="0" applyFill="1"/>
    <xf numFmtId="0" fontId="0" fillId="3" borderId="0" xfId="0" applyFill="1" applyBorder="1"/>
    <xf numFmtId="0" fontId="5" fillId="3" borderId="5" xfId="0" applyFont="1" applyFill="1" applyBorder="1" applyAlignment="1">
      <alignment horizontal="center" vertical="center"/>
    </xf>
    <xf numFmtId="0" fontId="3" fillId="2" borderId="5" xfId="0" applyFont="1" applyFill="1" applyBorder="1" applyAlignment="1">
      <alignment vertical="center"/>
    </xf>
    <xf numFmtId="0" fontId="2" fillId="3" borderId="6" xfId="0" applyFont="1" applyFill="1" applyBorder="1" applyAlignment="1">
      <alignment horizontal="center"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0" fillId="3" borderId="11" xfId="0" applyFont="1" applyFill="1" applyBorder="1" applyAlignment="1">
      <alignment vertical="center"/>
    </xf>
    <xf numFmtId="0" fontId="2" fillId="3" borderId="0" xfId="0" applyFont="1" applyFill="1" applyBorder="1" applyAlignment="1">
      <alignment horizontal="left" vertical="center"/>
    </xf>
    <xf numFmtId="49" fontId="2" fillId="3" borderId="12" xfId="0" applyNumberFormat="1" applyFont="1" applyFill="1" applyBorder="1" applyAlignment="1">
      <alignment horizontal="left" vertical="center"/>
    </xf>
    <xf numFmtId="164" fontId="2" fillId="3" borderId="12" xfId="0" applyNumberFormat="1" applyFont="1" applyFill="1" applyBorder="1"/>
    <xf numFmtId="165" fontId="2" fillId="3" borderId="0" xfId="2" applyNumberFormat="1" applyFont="1" applyFill="1" applyBorder="1" applyAlignment="1">
      <alignment horizontal="left" vertical="center"/>
    </xf>
    <xf numFmtId="0" fontId="0" fillId="3" borderId="0" xfId="0" applyFont="1" applyFill="1" applyBorder="1"/>
    <xf numFmtId="0" fontId="2" fillId="3" borderId="5" xfId="0" applyFont="1" applyFill="1" applyBorder="1" applyAlignment="1">
      <alignment horizontal="left" vertical="center"/>
    </xf>
    <xf numFmtId="0" fontId="0" fillId="3" borderId="13" xfId="0" applyFont="1" applyFill="1" applyBorder="1" applyAlignment="1">
      <alignment vertical="center"/>
    </xf>
    <xf numFmtId="0" fontId="2" fillId="3" borderId="14" xfId="0" applyFont="1" applyFill="1" applyBorder="1" applyAlignment="1">
      <alignment vertical="center"/>
    </xf>
    <xf numFmtId="1" fontId="2" fillId="3" borderId="15" xfId="0" applyNumberFormat="1" applyFont="1" applyFill="1" applyBorder="1" applyAlignment="1">
      <alignment horizontal="left" vertical="center"/>
    </xf>
    <xf numFmtId="0" fontId="2" fillId="3" borderId="14" xfId="0" applyFont="1" applyFill="1" applyBorder="1" applyAlignment="1">
      <alignment horizontal="left" vertical="center"/>
    </xf>
    <xf numFmtId="164" fontId="2" fillId="3" borderId="15" xfId="0" applyNumberFormat="1" applyFont="1" applyFill="1" applyBorder="1"/>
    <xf numFmtId="166" fontId="2" fillId="3" borderId="14" xfId="0" applyNumberFormat="1" applyFont="1" applyFill="1" applyBorder="1" applyAlignment="1">
      <alignment horizontal="left" vertical="center"/>
    </xf>
    <xf numFmtId="0" fontId="2" fillId="3" borderId="16" xfId="0" applyFont="1"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vertical="center"/>
    </xf>
    <xf numFmtId="0" fontId="0" fillId="3" borderId="0" xfId="0" applyFont="1" applyFill="1" applyBorder="1" applyAlignment="1">
      <alignment vertical="center"/>
    </xf>
    <xf numFmtId="0" fontId="0" fillId="3" borderId="5" xfId="0" applyFont="1" applyFill="1" applyBorder="1" applyAlignment="1">
      <alignment vertical="center"/>
    </xf>
    <xf numFmtId="0" fontId="6" fillId="3" borderId="0" xfId="0" applyFont="1" applyFill="1" applyBorder="1" applyAlignment="1">
      <alignment horizontal="left"/>
    </xf>
    <xf numFmtId="0" fontId="7"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5" xfId="0" applyFont="1" applyFill="1" applyBorder="1" applyAlignment="1">
      <alignment horizontal="center" vertical="center"/>
    </xf>
    <xf numFmtId="0" fontId="8" fillId="3" borderId="0" xfId="0" applyFont="1" applyFill="1" applyBorder="1" applyAlignment="1">
      <alignment horizontal="left" vertical="center" indent="5"/>
    </xf>
    <xf numFmtId="0" fontId="0" fillId="3" borderId="0" xfId="0" applyFont="1" applyFill="1" applyBorder="1" applyAlignment="1">
      <alignment horizontal="center" vertical="center"/>
    </xf>
    <xf numFmtId="0" fontId="12" fillId="2" borderId="0" xfId="0" applyFont="1" applyFill="1" applyBorder="1" applyAlignment="1">
      <alignment vertical="center"/>
    </xf>
    <xf numFmtId="0" fontId="13" fillId="2" borderId="0" xfId="0" applyFont="1" applyFill="1" applyBorder="1"/>
    <xf numFmtId="167" fontId="13" fillId="2" borderId="0" xfId="0" applyNumberFormat="1" applyFont="1" applyFill="1" applyBorder="1"/>
    <xf numFmtId="0" fontId="0" fillId="3" borderId="5"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14" fillId="2" borderId="0" xfId="0" applyFont="1" applyFill="1" applyAlignment="1">
      <alignment vertical="center"/>
    </xf>
    <xf numFmtId="0" fontId="15" fillId="3" borderId="0" xfId="0" applyFont="1" applyFill="1" applyBorder="1" applyAlignment="1">
      <alignment vertical="center"/>
    </xf>
    <xf numFmtId="0" fontId="16" fillId="3" borderId="0" xfId="0" applyFont="1" applyFill="1" applyBorder="1" applyAlignment="1">
      <alignment horizontal="right" vertical="center"/>
    </xf>
    <xf numFmtId="0" fontId="2" fillId="3" borderId="0" xfId="0" applyFont="1" applyFill="1" applyBorder="1" applyAlignment="1">
      <alignment vertical="center"/>
    </xf>
    <xf numFmtId="0" fontId="17" fillId="3" borderId="0" xfId="0" applyFont="1" applyFill="1" applyBorder="1" applyAlignment="1">
      <alignment vertical="center"/>
    </xf>
    <xf numFmtId="0" fontId="2" fillId="3" borderId="0" xfId="0" applyFont="1" applyFill="1" applyBorder="1" applyAlignment="1">
      <alignment horizontal="left" vertical="center" indent="1"/>
    </xf>
    <xf numFmtId="0" fontId="19" fillId="3" borderId="0" xfId="0" applyFont="1" applyFill="1" applyBorder="1" applyAlignment="1">
      <alignment horizontal="left" vertical="center" indent="5"/>
    </xf>
    <xf numFmtId="0" fontId="18" fillId="3" borderId="0" xfId="0" applyFont="1" applyFill="1" applyBorder="1" applyAlignment="1">
      <alignment vertical="center"/>
    </xf>
    <xf numFmtId="0" fontId="0" fillId="3" borderId="0" xfId="0" applyFont="1" applyFill="1" applyBorder="1" applyAlignment="1">
      <alignment horizontal="left" vertical="center" indent="1"/>
    </xf>
    <xf numFmtId="0" fontId="20" fillId="3" borderId="0" xfId="0" applyFont="1" applyFill="1" applyBorder="1" applyAlignment="1">
      <alignment vertical="center"/>
    </xf>
    <xf numFmtId="0" fontId="2" fillId="4" borderId="22" xfId="0" applyFont="1" applyFill="1" applyBorder="1" applyAlignment="1">
      <alignment vertical="center"/>
    </xf>
    <xf numFmtId="0" fontId="2" fillId="4" borderId="22" xfId="0" applyFont="1" applyFill="1" applyBorder="1" applyAlignment="1">
      <alignment horizontal="center" vertical="center"/>
    </xf>
    <xf numFmtId="0" fontId="21" fillId="4" borderId="22" xfId="0" applyFont="1" applyFill="1" applyBorder="1" applyAlignment="1">
      <alignment horizontal="center" vertical="center"/>
    </xf>
    <xf numFmtId="0" fontId="22" fillId="3" borderId="5" xfId="0" applyFont="1" applyFill="1" applyBorder="1" applyAlignment="1">
      <alignment horizontal="center" vertical="center"/>
    </xf>
    <xf numFmtId="0" fontId="0" fillId="4" borderId="23" xfId="0" applyFont="1" applyFill="1" applyBorder="1" applyAlignment="1">
      <alignment vertical="center"/>
    </xf>
    <xf numFmtId="0" fontId="2" fillId="4" borderId="23" xfId="0" applyFont="1" applyFill="1" applyBorder="1" applyAlignment="1">
      <alignment horizontal="center" vertical="center"/>
    </xf>
    <xf numFmtId="0" fontId="2" fillId="3" borderId="24" xfId="0" applyFont="1" applyFill="1" applyBorder="1" applyAlignment="1">
      <alignment horizontal="center"/>
    </xf>
    <xf numFmtId="166" fontId="2" fillId="3" borderId="24" xfId="1" applyNumberFormat="1" applyFont="1" applyFill="1" applyBorder="1" applyAlignment="1">
      <alignment horizontal="center"/>
    </xf>
    <xf numFmtId="166" fontId="2" fillId="3" borderId="24" xfId="0" applyNumberFormat="1" applyFont="1" applyFill="1" applyBorder="1" applyAlignment="1" applyProtection="1">
      <alignment horizontal="left" vertical="center"/>
    </xf>
    <xf numFmtId="166" fontId="2" fillId="3" borderId="24" xfId="0" applyNumberFormat="1" applyFont="1" applyFill="1" applyBorder="1" applyAlignment="1" applyProtection="1">
      <alignment horizontal="center" vertical="center"/>
    </xf>
    <xf numFmtId="166" fontId="2" fillId="3" borderId="24" xfId="1" applyNumberFormat="1" applyFont="1" applyFill="1" applyBorder="1" applyAlignment="1" applyProtection="1">
      <alignment horizontal="left" vertical="center"/>
    </xf>
    <xf numFmtId="166" fontId="22" fillId="3" borderId="5" xfId="0" applyNumberFormat="1" applyFont="1" applyFill="1" applyBorder="1" applyAlignment="1" applyProtection="1">
      <alignment horizontal="left" vertical="center"/>
      <protection locked="0"/>
    </xf>
    <xf numFmtId="166" fontId="0" fillId="2" borderId="0" xfId="0" applyNumberFormat="1" applyFill="1"/>
    <xf numFmtId="8" fontId="0" fillId="2" borderId="0" xfId="0" applyNumberFormat="1" applyFill="1"/>
    <xf numFmtId="166" fontId="2" fillId="3" borderId="25" xfId="0" applyNumberFormat="1" applyFont="1" applyFill="1" applyBorder="1" applyAlignment="1">
      <alignment horizontal="center" vertical="center"/>
    </xf>
    <xf numFmtId="168" fontId="3" fillId="2" borderId="0" xfId="0" applyNumberFormat="1" applyFont="1" applyFill="1" applyAlignment="1">
      <alignment vertical="center"/>
    </xf>
    <xf numFmtId="8" fontId="3" fillId="2" borderId="0" xfId="0" applyNumberFormat="1" applyFont="1" applyFill="1" applyAlignment="1">
      <alignment vertical="center"/>
    </xf>
    <xf numFmtId="43" fontId="0" fillId="2" borderId="0" xfId="0" applyNumberFormat="1" applyFill="1"/>
    <xf numFmtId="0" fontId="21" fillId="4" borderId="8" xfId="0" applyFont="1" applyFill="1" applyBorder="1" applyAlignment="1">
      <alignment horizontal="center" vertical="center"/>
    </xf>
    <xf numFmtId="0" fontId="2" fillId="4" borderId="23" xfId="0" applyFont="1" applyFill="1" applyBorder="1" applyAlignment="1">
      <alignment vertical="center"/>
    </xf>
    <xf numFmtId="0" fontId="2" fillId="4" borderId="15" xfId="0" applyFont="1" applyFill="1" applyBorder="1" applyAlignment="1">
      <alignment horizontal="center" vertical="center"/>
    </xf>
    <xf numFmtId="166" fontId="2" fillId="3" borderId="24" xfId="0" applyNumberFormat="1" applyFont="1" applyFill="1" applyBorder="1" applyAlignment="1">
      <alignment horizontal="center" vertical="center"/>
    </xf>
    <xf numFmtId="166" fontId="2" fillId="3" borderId="24" xfId="0" applyNumberFormat="1" applyFont="1" applyFill="1" applyBorder="1" applyAlignment="1">
      <alignment vertical="center"/>
    </xf>
    <xf numFmtId="166" fontId="2" fillId="3" borderId="24" xfId="1" applyNumberFormat="1" applyFont="1" applyFill="1" applyBorder="1" applyAlignment="1" applyProtection="1">
      <alignment horizontal="center" vertical="center"/>
    </xf>
    <xf numFmtId="166" fontId="2" fillId="3" borderId="24" xfId="1" applyNumberFormat="1" applyFont="1" applyFill="1" applyBorder="1" applyAlignment="1" applyProtection="1">
      <alignment horizontal="right" vertical="center"/>
    </xf>
    <xf numFmtId="43" fontId="2" fillId="3" borderId="24" xfId="1" applyNumberFormat="1" applyFont="1" applyFill="1" applyBorder="1" applyAlignment="1" applyProtection="1">
      <alignment horizontal="right" vertical="center"/>
    </xf>
    <xf numFmtId="166" fontId="2" fillId="3" borderId="24" xfId="1" applyNumberFormat="1" applyFont="1" applyFill="1" applyBorder="1" applyAlignment="1">
      <alignment vertical="center"/>
    </xf>
    <xf numFmtId="166" fontId="23" fillId="3" borderId="24" xfId="0" applyNumberFormat="1" applyFont="1" applyFill="1" applyBorder="1" applyAlignment="1">
      <alignment vertical="center"/>
    </xf>
    <xf numFmtId="6" fontId="2" fillId="3" borderId="24" xfId="0" applyNumberFormat="1" applyFont="1" applyFill="1" applyBorder="1" applyAlignment="1" applyProtection="1">
      <alignment horizontal="center" vertical="center"/>
    </xf>
    <xf numFmtId="0" fontId="3" fillId="3" borderId="13" xfId="0" applyFont="1" applyFill="1" applyBorder="1" applyAlignment="1">
      <alignment vertical="center"/>
    </xf>
    <xf numFmtId="0" fontId="3" fillId="3" borderId="14" xfId="0" applyFont="1" applyFill="1" applyBorder="1" applyAlignment="1">
      <alignment vertical="center"/>
    </xf>
    <xf numFmtId="3" fontId="3"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3" fillId="3" borderId="15" xfId="0" applyNumberFormat="1" applyFont="1" applyFill="1" applyBorder="1" applyAlignment="1">
      <alignment horizontal="center" vertical="center"/>
    </xf>
    <xf numFmtId="166" fontId="3" fillId="3" borderId="5" xfId="0" applyNumberFormat="1" applyFont="1" applyFill="1" applyBorder="1" applyAlignment="1">
      <alignment horizontal="center" vertical="center"/>
    </xf>
    <xf numFmtId="0" fontId="3" fillId="3" borderId="26"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3" fontId="0" fillId="3" borderId="0" xfId="0" applyNumberFormat="1" applyFont="1" applyFill="1" applyBorder="1" applyAlignment="1">
      <alignment horizontal="center" vertical="center"/>
    </xf>
    <xf numFmtId="3" fontId="0" fillId="3" borderId="5" xfId="0" applyNumberFormat="1" applyFont="1" applyFill="1" applyBorder="1" applyAlignment="1">
      <alignment horizontal="center" vertical="center"/>
    </xf>
    <xf numFmtId="0" fontId="3" fillId="6" borderId="0" xfId="0" applyFont="1" applyFill="1" applyBorder="1" applyAlignment="1">
      <alignment vertical="center"/>
    </xf>
    <xf numFmtId="0" fontId="2" fillId="6" borderId="0" xfId="0" applyFont="1" applyFill="1" applyBorder="1" applyAlignment="1">
      <alignment horizontal="left" vertical="center"/>
    </xf>
    <xf numFmtId="0" fontId="3" fillId="6" borderId="0" xfId="0" applyFont="1" applyFill="1" applyBorder="1" applyAlignment="1">
      <alignment horizontal="left" vertical="center"/>
    </xf>
    <xf numFmtId="49" fontId="2" fillId="6" borderId="10" xfId="0" applyNumberFormat="1" applyFont="1" applyFill="1" applyBorder="1" applyAlignment="1">
      <alignment horizontal="center" vertical="center"/>
    </xf>
    <xf numFmtId="1" fontId="2" fillId="6" borderId="10" xfId="0" applyNumberFormat="1" applyFont="1" applyFill="1" applyBorder="1" applyAlignment="1">
      <alignment horizontal="center" vertical="center"/>
    </xf>
    <xf numFmtId="0" fontId="2" fillId="6" borderId="4" xfId="0" applyFont="1" applyFill="1" applyBorder="1"/>
    <xf numFmtId="164" fontId="2" fillId="6" borderId="10" xfId="0" applyNumberFormat="1" applyFont="1" applyFill="1" applyBorder="1" applyAlignment="1">
      <alignment horizontal="center" vertical="center"/>
    </xf>
    <xf numFmtId="0" fontId="2" fillId="6" borderId="4" xfId="0" applyFont="1" applyFill="1" applyBorder="1" applyAlignment="1">
      <alignment horizontal="left"/>
    </xf>
    <xf numFmtId="165" fontId="2" fillId="6" borderId="10" xfId="0" applyNumberFormat="1" applyFont="1" applyFill="1" applyBorder="1" applyAlignment="1">
      <alignment horizontal="center" vertical="center"/>
    </xf>
    <xf numFmtId="0" fontId="11" fillId="6" borderId="0" xfId="0" applyFont="1" applyFill="1" applyBorder="1" applyAlignment="1">
      <alignment vertical="center"/>
    </xf>
    <xf numFmtId="0" fontId="2" fillId="6" borderId="10" xfId="0" applyFont="1" applyFill="1" applyBorder="1" applyAlignment="1" applyProtection="1">
      <alignment horizontal="center" vertical="center"/>
      <protection locked="0"/>
    </xf>
    <xf numFmtId="0" fontId="3" fillId="6" borderId="0" xfId="0" applyFont="1" applyFill="1" applyAlignment="1">
      <alignment vertical="center"/>
    </xf>
    <xf numFmtId="0" fontId="18" fillId="3" borderId="19"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21" xfId="0" applyFont="1" applyFill="1" applyBorder="1" applyAlignment="1">
      <alignment horizontal="center" vertical="center"/>
    </xf>
    <xf numFmtId="0" fontId="22" fillId="5" borderId="19" xfId="0" applyFont="1" applyFill="1" applyBorder="1" applyAlignment="1">
      <alignment horizontal="center" vertical="center"/>
    </xf>
    <xf numFmtId="0" fontId="22" fillId="5" borderId="20" xfId="0" applyFont="1" applyFill="1" applyBorder="1" applyAlignment="1">
      <alignment horizontal="center" vertical="center"/>
    </xf>
    <xf numFmtId="0" fontId="22" fillId="5" borderId="25" xfId="0" applyFont="1" applyFill="1" applyBorder="1" applyAlignment="1">
      <alignment horizontal="center" vertical="center"/>
    </xf>
    <xf numFmtId="0" fontId="23" fillId="0" borderId="0" xfId="0" applyFont="1" applyAlignment="1">
      <alignment horizontal="left" vertical="top" wrapText="1"/>
    </xf>
    <xf numFmtId="0" fontId="3" fillId="2" borderId="24" xfId="0" applyFont="1" applyFill="1" applyBorder="1" applyAlignment="1">
      <alignment vertical="center"/>
    </xf>
    <xf numFmtId="0" fontId="26" fillId="6" borderId="27" xfId="0" applyFont="1" applyFill="1" applyBorder="1" applyAlignment="1">
      <alignment horizontal="center" vertical="center"/>
    </xf>
    <xf numFmtId="0" fontId="26" fillId="6" borderId="28" xfId="0" applyFont="1" applyFill="1" applyBorder="1" applyAlignment="1">
      <alignment horizontal="center" vertical="center"/>
    </xf>
    <xf numFmtId="0" fontId="26" fillId="6" borderId="2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190500</xdr:colOff>
      <xdr:row>1</xdr:row>
      <xdr:rowOff>122465</xdr:rowOff>
    </xdr:from>
    <xdr:to>
      <xdr:col>10</xdr:col>
      <xdr:colOff>1036339</xdr:colOff>
      <xdr:row>3</xdr:row>
      <xdr:rowOff>297109</xdr:rowOff>
    </xdr:to>
    <xdr:pic>
      <xdr:nvPicPr>
        <xdr:cNvPr id="2" name="Picture 1"/>
        <xdr:cNvPicPr>
          <a:picLocks noChangeAspect="1"/>
        </xdr:cNvPicPr>
      </xdr:nvPicPr>
      <xdr:blipFill>
        <a:blip xmlns:r="http://schemas.openxmlformats.org/officeDocument/2006/relationships" r:embed="rId1"/>
        <a:stretch>
          <a:fillRect/>
        </a:stretch>
      </xdr:blipFill>
      <xdr:spPr>
        <a:xfrm>
          <a:off x="3438525" y="322490"/>
          <a:ext cx="1626889" cy="7080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4"/>
  <sheetViews>
    <sheetView tabSelected="1" zoomScale="70" zoomScaleNormal="70" workbookViewId="0">
      <selection activeCell="P26" sqref="P26"/>
    </sheetView>
  </sheetViews>
  <sheetFormatPr defaultColWidth="9.109375" defaultRowHeight="14.4" x14ac:dyDescent="0.3"/>
  <cols>
    <col min="1" max="1" width="9.109375" style="3"/>
    <col min="2" max="2" width="36.109375" style="3" customWidth="1"/>
    <col min="3" max="3" width="20.5546875" style="3" customWidth="1"/>
    <col min="4" max="4" width="9.109375" style="3" hidden="1" customWidth="1"/>
    <col min="5" max="6" width="0" style="3" hidden="1" customWidth="1"/>
    <col min="7" max="7" width="0.88671875" style="3" customWidth="1"/>
    <col min="8" max="8" width="1.44140625" style="3" customWidth="1"/>
    <col min="9" max="9" width="1.109375" style="3" customWidth="1"/>
    <col min="10" max="10" width="8.88671875" style="3" customWidth="1"/>
    <col min="11" max="11" width="16.88671875" style="3" customWidth="1"/>
    <col min="12" max="12" width="18.44140625" style="3" customWidth="1"/>
    <col min="13" max="13" width="20.109375" style="3" customWidth="1"/>
    <col min="14" max="14" width="19.88671875" style="3" customWidth="1"/>
    <col min="15" max="15" width="20" style="3" customWidth="1"/>
    <col min="16" max="16" width="26.6640625" style="3" customWidth="1"/>
    <col min="17" max="17" width="18.33203125" style="3" bestFit="1" customWidth="1"/>
    <col min="18" max="18" width="18" style="3" customWidth="1"/>
    <col min="19" max="19" width="1.109375" style="3" customWidth="1"/>
    <col min="20" max="20" width="13.5546875" style="3" customWidth="1"/>
    <col min="21" max="21" width="12.44140625" style="3" customWidth="1"/>
    <col min="22" max="22" width="14.44140625" style="3" customWidth="1"/>
    <col min="23" max="23" width="11.33203125" style="3" customWidth="1"/>
    <col min="24" max="24" width="15" style="3" bestFit="1" customWidth="1"/>
    <col min="25" max="25" width="12.109375" style="3" bestFit="1" customWidth="1"/>
    <col min="26" max="16384" width="9.109375" style="3"/>
  </cols>
  <sheetData>
    <row r="1" spans="1:19" ht="15" thickBot="1" x14ac:dyDescent="0.35">
      <c r="A1" s="1"/>
      <c r="B1" s="1"/>
      <c r="C1" s="1"/>
      <c r="D1" s="1"/>
      <c r="E1" s="1"/>
      <c r="F1" s="1"/>
      <c r="G1" s="1"/>
      <c r="H1" s="1"/>
      <c r="I1" s="2"/>
      <c r="J1" s="2"/>
      <c r="K1" s="2"/>
      <c r="L1" s="2"/>
      <c r="M1" s="2"/>
      <c r="N1" s="2"/>
      <c r="O1" s="2"/>
      <c r="P1" s="2"/>
      <c r="Q1" s="2"/>
      <c r="R1" s="2"/>
      <c r="S1" s="2"/>
    </row>
    <row r="2" spans="1:19" x14ac:dyDescent="0.3">
      <c r="A2" s="1"/>
      <c r="B2" s="1"/>
      <c r="C2" s="1"/>
      <c r="D2" s="1"/>
      <c r="E2" s="1"/>
      <c r="F2" s="1"/>
      <c r="G2" s="1"/>
      <c r="H2" s="4"/>
      <c r="I2" s="5"/>
      <c r="J2" s="5"/>
      <c r="K2" s="5"/>
      <c r="L2" s="5"/>
      <c r="M2" s="5"/>
      <c r="N2" s="5"/>
      <c r="O2" s="5"/>
      <c r="P2" s="5"/>
      <c r="Q2" s="5"/>
      <c r="R2" s="5"/>
      <c r="S2" s="6"/>
    </row>
    <row r="3" spans="1:19" ht="26.4" thickBot="1" x14ac:dyDescent="0.35">
      <c r="A3" s="122"/>
      <c r="B3" s="122"/>
      <c r="C3" s="122"/>
      <c r="D3" s="1"/>
      <c r="E3" s="1"/>
      <c r="F3" s="1"/>
      <c r="G3" s="1"/>
      <c r="H3" s="7"/>
      <c r="I3" s="8"/>
      <c r="J3" s="8"/>
      <c r="K3" s="8"/>
      <c r="L3" s="8"/>
      <c r="M3" s="8"/>
      <c r="N3" s="9" t="s">
        <v>0</v>
      </c>
      <c r="O3" s="8"/>
      <c r="P3" s="8"/>
      <c r="Q3" s="8"/>
      <c r="R3" s="8"/>
      <c r="S3" s="10"/>
    </row>
    <row r="4" spans="1:19" ht="26.4" thickBot="1" x14ac:dyDescent="0.35">
      <c r="A4" s="103"/>
      <c r="B4" s="103"/>
      <c r="C4" s="103"/>
      <c r="D4" s="11"/>
      <c r="E4" s="11"/>
      <c r="F4" s="12"/>
      <c r="G4" s="114"/>
      <c r="H4" s="7"/>
      <c r="I4" s="8"/>
      <c r="J4" s="8"/>
      <c r="K4" s="8"/>
      <c r="L4" s="8"/>
      <c r="M4" s="13"/>
      <c r="N4" s="9" t="s">
        <v>1</v>
      </c>
      <c r="O4" s="8"/>
      <c r="P4" s="8"/>
      <c r="Q4" s="8"/>
      <c r="R4" s="14"/>
      <c r="S4" s="15"/>
    </row>
    <row r="5" spans="1:19" ht="21.6" thickBot="1" x14ac:dyDescent="0.35">
      <c r="A5" s="123" t="s">
        <v>53</v>
      </c>
      <c r="B5" s="124"/>
      <c r="C5" s="125"/>
      <c r="D5" s="2"/>
      <c r="E5" s="2"/>
      <c r="F5" s="16"/>
      <c r="G5" s="114"/>
      <c r="H5" s="7"/>
      <c r="I5" s="8"/>
      <c r="J5" s="8"/>
      <c r="K5" s="8"/>
      <c r="L5" s="8"/>
      <c r="M5" s="8"/>
      <c r="N5" s="8"/>
      <c r="O5" s="8"/>
      <c r="P5" s="8"/>
      <c r="Q5" s="8"/>
      <c r="R5" s="8"/>
      <c r="S5" s="10"/>
    </row>
    <row r="6" spans="1:19" ht="15" thickBot="1" x14ac:dyDescent="0.35">
      <c r="A6" s="103"/>
      <c r="B6" s="103"/>
      <c r="C6" s="103"/>
      <c r="D6" s="2"/>
      <c r="E6" s="2"/>
      <c r="F6" s="16"/>
      <c r="G6" s="114"/>
      <c r="H6" s="7"/>
      <c r="I6" s="17"/>
      <c r="J6" s="18"/>
      <c r="K6" s="18"/>
      <c r="L6" s="19"/>
      <c r="M6" s="20"/>
      <c r="N6" s="21"/>
      <c r="O6" s="20"/>
      <c r="P6" s="20"/>
      <c r="Q6" s="20"/>
      <c r="R6" s="20"/>
      <c r="S6" s="22"/>
    </row>
    <row r="7" spans="1:19" ht="15" thickBot="1" x14ac:dyDescent="0.35">
      <c r="A7" s="104" t="s">
        <v>2</v>
      </c>
      <c r="B7" s="105"/>
      <c r="C7" s="106"/>
      <c r="D7" s="2"/>
      <c r="E7" s="2"/>
      <c r="F7" s="16"/>
      <c r="G7" s="114"/>
      <c r="H7" s="7"/>
      <c r="I7" s="23"/>
      <c r="J7" s="24" t="s">
        <v>3</v>
      </c>
      <c r="K7" s="24"/>
      <c r="L7" s="25">
        <f>C7</f>
        <v>0</v>
      </c>
      <c r="M7" s="24" t="s">
        <v>4</v>
      </c>
      <c r="N7" s="26">
        <f>C9</f>
        <v>100000</v>
      </c>
      <c r="O7" s="24" t="s">
        <v>50</v>
      </c>
      <c r="P7" s="24"/>
      <c r="Q7" s="27">
        <f>$C$11</f>
        <v>0.09</v>
      </c>
      <c r="R7" s="28"/>
      <c r="S7" s="29"/>
    </row>
    <row r="8" spans="1:19" ht="18.600000000000001" customHeight="1" thickBot="1" x14ac:dyDescent="0.35">
      <c r="A8" s="104" t="s">
        <v>5</v>
      </c>
      <c r="B8" s="105"/>
      <c r="C8" s="107"/>
      <c r="D8" s="2"/>
      <c r="E8" s="2"/>
      <c r="F8" s="16"/>
      <c r="G8" s="114"/>
      <c r="H8" s="7"/>
      <c r="I8" s="30"/>
      <c r="J8" s="31" t="s">
        <v>5</v>
      </c>
      <c r="K8" s="31"/>
      <c r="L8" s="32">
        <f>C8</f>
        <v>0</v>
      </c>
      <c r="M8" s="33" t="s">
        <v>6</v>
      </c>
      <c r="N8" s="34">
        <f>C10</f>
        <v>0</v>
      </c>
      <c r="O8" s="33"/>
      <c r="P8" s="33"/>
      <c r="Q8" s="35"/>
      <c r="R8" s="35"/>
      <c r="S8" s="36"/>
    </row>
    <row r="9" spans="1:19" ht="21" customHeight="1" thickBot="1" x14ac:dyDescent="0.35">
      <c r="A9" s="108" t="s">
        <v>7</v>
      </c>
      <c r="B9" s="103"/>
      <c r="C9" s="109">
        <v>100000</v>
      </c>
      <c r="D9" s="2"/>
      <c r="E9" s="2"/>
      <c r="F9" s="16"/>
      <c r="G9" s="114"/>
      <c r="H9" s="7"/>
      <c r="I9" s="37" t="s">
        <v>8</v>
      </c>
      <c r="J9" s="38"/>
      <c r="K9" s="38"/>
      <c r="L9" s="38"/>
      <c r="M9" s="39"/>
      <c r="N9" s="39"/>
      <c r="O9" s="39"/>
      <c r="P9" s="39"/>
      <c r="Q9" s="39"/>
      <c r="R9" s="39"/>
      <c r="S9" s="40"/>
    </row>
    <row r="10" spans="1:19" ht="15" thickBot="1" x14ac:dyDescent="0.35">
      <c r="A10" s="110" t="s">
        <v>9</v>
      </c>
      <c r="B10" s="103"/>
      <c r="C10" s="109"/>
      <c r="D10" s="2"/>
      <c r="E10" s="2"/>
      <c r="F10" s="16"/>
      <c r="G10" s="114"/>
      <c r="H10" s="7"/>
      <c r="I10" s="41" t="s">
        <v>10</v>
      </c>
      <c r="J10" s="42"/>
      <c r="K10" s="42"/>
      <c r="L10" s="42"/>
      <c r="M10" s="43"/>
      <c r="N10" s="43"/>
      <c r="O10" s="43"/>
      <c r="P10" s="43"/>
      <c r="Q10" s="43"/>
      <c r="R10" s="43"/>
      <c r="S10" s="44"/>
    </row>
    <row r="11" spans="1:19" ht="18.600000000000001" customHeight="1" thickBot="1" x14ac:dyDescent="0.35">
      <c r="A11" s="108" t="s">
        <v>51</v>
      </c>
      <c r="B11" s="103"/>
      <c r="C11" s="111">
        <v>0.09</v>
      </c>
      <c r="D11" s="2"/>
      <c r="E11" s="2"/>
      <c r="F11" s="16"/>
      <c r="G11" s="114"/>
      <c r="H11" s="7"/>
      <c r="I11" s="45" t="s">
        <v>11</v>
      </c>
      <c r="J11" s="43"/>
      <c r="K11" s="43"/>
      <c r="L11" s="43"/>
      <c r="M11" s="43"/>
      <c r="N11" s="46"/>
      <c r="O11" s="43"/>
      <c r="P11" s="43"/>
      <c r="Q11" s="43"/>
      <c r="R11" s="43"/>
      <c r="S11" s="44"/>
    </row>
    <row r="12" spans="1:19" ht="15" thickBot="1" x14ac:dyDescent="0.35">
      <c r="A12" s="108"/>
      <c r="B12" s="112"/>
      <c r="C12" s="113"/>
      <c r="D12" s="2"/>
      <c r="E12" s="2"/>
      <c r="F12" s="16"/>
      <c r="G12" s="114"/>
      <c r="H12" s="7"/>
      <c r="I12" s="45" t="s">
        <v>12</v>
      </c>
      <c r="J12" s="43"/>
      <c r="K12" s="43"/>
      <c r="L12" s="43"/>
      <c r="M12" s="43"/>
      <c r="N12" s="46"/>
      <c r="O12" s="43"/>
      <c r="P12" s="43"/>
      <c r="Q12" s="43"/>
      <c r="R12" s="43"/>
      <c r="S12" s="44"/>
    </row>
    <row r="13" spans="1:19" x14ac:dyDescent="0.3">
      <c r="A13" s="47"/>
      <c r="B13" s="47"/>
      <c r="C13" s="48">
        <f>365/12</f>
        <v>30.416666666666668</v>
      </c>
      <c r="D13" s="2"/>
      <c r="E13" s="2"/>
      <c r="F13" s="16"/>
      <c r="G13" s="1"/>
      <c r="H13" s="7"/>
      <c r="I13" s="45" t="s">
        <v>13</v>
      </c>
      <c r="J13" s="43"/>
      <c r="K13" s="43"/>
      <c r="L13" s="43"/>
      <c r="M13" s="46"/>
      <c r="N13" s="46"/>
      <c r="O13" s="43"/>
      <c r="P13" s="43"/>
      <c r="Q13" s="43"/>
      <c r="R13" s="43"/>
      <c r="S13" s="44"/>
    </row>
    <row r="14" spans="1:19" x14ac:dyDescent="0.3">
      <c r="A14" s="47"/>
      <c r="B14" s="47"/>
      <c r="C14" s="49">
        <f>((1+($H$11/365))^($H$13))</f>
        <v>1</v>
      </c>
      <c r="D14" s="2"/>
      <c r="E14" s="2"/>
      <c r="F14" s="16"/>
      <c r="G14" s="1"/>
      <c r="H14" s="7"/>
      <c r="I14" s="45" t="s">
        <v>14</v>
      </c>
      <c r="J14" s="43"/>
      <c r="K14" s="43"/>
      <c r="L14" s="43"/>
      <c r="M14" s="46"/>
      <c r="N14" s="46"/>
      <c r="O14" s="43"/>
      <c r="P14" s="43"/>
      <c r="Q14" s="43"/>
      <c r="R14" s="43"/>
      <c r="S14" s="44"/>
    </row>
    <row r="15" spans="1:19" x14ac:dyDescent="0.3">
      <c r="A15" s="47"/>
      <c r="B15" s="47"/>
      <c r="C15" s="49">
        <f>((1+($H$11/365)*0.85)^($H$13))</f>
        <v>1</v>
      </c>
      <c r="D15" s="2"/>
      <c r="E15" s="2"/>
      <c r="F15" s="16"/>
      <c r="G15" s="1"/>
      <c r="H15" s="7"/>
      <c r="I15" s="13"/>
      <c r="J15" s="43"/>
      <c r="K15" s="43"/>
      <c r="L15" s="43"/>
      <c r="M15" s="46"/>
      <c r="N15" s="46"/>
      <c r="O15" s="43"/>
      <c r="P15" s="43"/>
      <c r="Q15" s="43"/>
      <c r="R15" s="43"/>
      <c r="S15" s="44"/>
    </row>
    <row r="16" spans="1:19" x14ac:dyDescent="0.3">
      <c r="A16" s="2"/>
      <c r="B16" s="2"/>
      <c r="C16" s="47"/>
      <c r="D16" s="2"/>
      <c r="E16" s="2"/>
      <c r="F16" s="16"/>
      <c r="G16" s="1"/>
      <c r="H16" s="7"/>
      <c r="I16" s="37" t="s">
        <v>15</v>
      </c>
      <c r="J16" s="46"/>
      <c r="K16" s="46"/>
      <c r="L16" s="46"/>
      <c r="M16" s="46"/>
      <c r="N16" s="46"/>
      <c r="O16" s="46"/>
      <c r="P16" s="46"/>
      <c r="Q16" s="46"/>
      <c r="R16" s="46"/>
      <c r="S16" s="50"/>
    </row>
    <row r="17" spans="1:19" x14ac:dyDescent="0.3">
      <c r="A17" s="2"/>
      <c r="B17" s="2"/>
      <c r="C17" s="47"/>
      <c r="D17" s="2"/>
      <c r="E17" s="2"/>
      <c r="F17" s="16"/>
      <c r="G17" s="1"/>
      <c r="H17" s="7"/>
      <c r="I17" s="45" t="s">
        <v>16</v>
      </c>
      <c r="J17" s="46"/>
      <c r="K17" s="46"/>
      <c r="L17" s="46"/>
      <c r="M17" s="46"/>
      <c r="N17" s="46"/>
      <c r="O17" s="46"/>
      <c r="P17" s="46"/>
      <c r="Q17" s="46"/>
      <c r="R17" s="46"/>
      <c r="S17" s="50"/>
    </row>
    <row r="18" spans="1:19" ht="15" thickBot="1" x14ac:dyDescent="0.35">
      <c r="A18" s="51"/>
      <c r="B18" s="51"/>
      <c r="C18" s="51"/>
      <c r="D18" s="51"/>
      <c r="E18" s="51"/>
      <c r="F18" s="52"/>
      <c r="G18" s="1"/>
      <c r="H18" s="7"/>
      <c r="I18" s="45" t="s">
        <v>17</v>
      </c>
      <c r="J18" s="46"/>
      <c r="K18" s="46"/>
      <c r="L18" s="46"/>
      <c r="M18" s="46"/>
      <c r="N18" s="46"/>
      <c r="O18" s="46"/>
      <c r="P18" s="46"/>
      <c r="Q18" s="46"/>
      <c r="R18" s="46"/>
      <c r="S18" s="50"/>
    </row>
    <row r="19" spans="1:19" x14ac:dyDescent="0.3">
      <c r="A19" s="1"/>
      <c r="B19" s="1"/>
      <c r="C19" s="1"/>
      <c r="D19" s="1"/>
      <c r="E19" s="1"/>
      <c r="F19" s="1"/>
      <c r="G19" s="1"/>
      <c r="H19" s="7"/>
      <c r="I19" s="45" t="s">
        <v>18</v>
      </c>
      <c r="J19" s="46"/>
      <c r="K19" s="46"/>
      <c r="L19" s="46"/>
      <c r="M19" s="46"/>
      <c r="N19" s="46"/>
      <c r="O19" s="46"/>
      <c r="P19" s="46"/>
      <c r="Q19" s="46"/>
      <c r="R19" s="46"/>
      <c r="S19" s="50"/>
    </row>
    <row r="20" spans="1:19" x14ac:dyDescent="0.3">
      <c r="A20" s="1"/>
      <c r="B20" s="1"/>
      <c r="C20" s="53"/>
      <c r="D20" s="1"/>
      <c r="E20" s="1"/>
      <c r="F20" s="1"/>
      <c r="G20" s="1"/>
      <c r="H20" s="7"/>
      <c r="I20" s="45" t="s">
        <v>19</v>
      </c>
      <c r="J20" s="46"/>
      <c r="K20" s="46"/>
      <c r="L20" s="46"/>
      <c r="M20" s="43"/>
      <c r="N20" s="46"/>
      <c r="O20" s="46"/>
      <c r="P20" s="46"/>
      <c r="Q20" s="46"/>
      <c r="R20" s="46"/>
      <c r="S20" s="50"/>
    </row>
    <row r="21" spans="1:19" x14ac:dyDescent="0.3">
      <c r="A21" s="1"/>
      <c r="B21" s="1"/>
      <c r="C21" s="53"/>
      <c r="D21" s="1"/>
      <c r="E21" s="1"/>
      <c r="F21" s="1"/>
      <c r="G21" s="1"/>
      <c r="H21" s="7"/>
      <c r="I21" s="54" t="s">
        <v>20</v>
      </c>
      <c r="J21" s="39"/>
      <c r="K21" s="39"/>
      <c r="L21" s="39"/>
      <c r="M21" s="46"/>
      <c r="N21" s="46"/>
      <c r="O21" s="46"/>
      <c r="P21" s="46"/>
      <c r="Q21" s="46"/>
      <c r="R21" s="46"/>
      <c r="S21" s="50"/>
    </row>
    <row r="22" spans="1:19" x14ac:dyDescent="0.3">
      <c r="A22" s="1"/>
      <c r="B22" s="1"/>
      <c r="C22" s="53"/>
      <c r="D22" s="1"/>
      <c r="E22" s="1"/>
      <c r="F22" s="1"/>
      <c r="G22" s="1"/>
      <c r="H22" s="7"/>
      <c r="I22" s="55" t="s">
        <v>21</v>
      </c>
      <c r="J22" s="24" t="s">
        <v>22</v>
      </c>
      <c r="K22" s="24"/>
      <c r="L22" s="24"/>
      <c r="M22" s="43"/>
      <c r="N22" s="43"/>
      <c r="O22" s="43"/>
      <c r="P22" s="43"/>
      <c r="Q22" s="43"/>
      <c r="R22" s="43"/>
      <c r="S22" s="50"/>
    </row>
    <row r="23" spans="1:19" x14ac:dyDescent="0.3">
      <c r="A23" s="1"/>
      <c r="B23" s="1"/>
      <c r="C23" s="1"/>
      <c r="D23" s="1"/>
      <c r="E23" s="1"/>
      <c r="F23" s="1"/>
      <c r="G23" s="1"/>
      <c r="H23" s="7"/>
      <c r="I23" s="55" t="s">
        <v>21</v>
      </c>
      <c r="J23" s="24" t="s">
        <v>23</v>
      </c>
      <c r="K23" s="24"/>
      <c r="L23" s="24"/>
      <c r="M23" s="43"/>
      <c r="N23" s="43"/>
      <c r="O23" s="43"/>
      <c r="P23" s="43"/>
      <c r="Q23" s="43"/>
      <c r="R23" s="43"/>
      <c r="S23" s="50"/>
    </row>
    <row r="24" spans="1:19" x14ac:dyDescent="0.3">
      <c r="A24" s="1"/>
      <c r="B24" s="1"/>
      <c r="C24" s="1"/>
      <c r="D24" s="1"/>
      <c r="E24" s="1"/>
      <c r="F24" s="1"/>
      <c r="G24" s="1"/>
      <c r="H24" s="7"/>
      <c r="I24" s="55" t="s">
        <v>21</v>
      </c>
      <c r="J24" s="24" t="s">
        <v>24</v>
      </c>
      <c r="K24" s="24"/>
      <c r="L24" s="24"/>
      <c r="M24" s="43"/>
      <c r="N24" s="43"/>
      <c r="O24" s="43"/>
      <c r="P24" s="43"/>
      <c r="Q24" s="43"/>
      <c r="R24" s="43"/>
      <c r="S24" s="50"/>
    </row>
    <row r="25" spans="1:19" x14ac:dyDescent="0.3">
      <c r="A25" s="1"/>
      <c r="B25" s="1"/>
      <c r="C25" s="1"/>
      <c r="D25" s="1"/>
      <c r="E25" s="1"/>
      <c r="F25" s="1"/>
      <c r="G25" s="1"/>
      <c r="H25" s="7"/>
      <c r="I25" s="55" t="s">
        <v>21</v>
      </c>
      <c r="J25" s="24" t="s">
        <v>52</v>
      </c>
      <c r="K25" s="24"/>
      <c r="L25" s="24"/>
      <c r="M25" s="43"/>
      <c r="N25" s="43"/>
      <c r="O25" s="43"/>
      <c r="P25" s="43"/>
      <c r="Q25" s="43"/>
      <c r="R25" s="43"/>
      <c r="S25" s="44"/>
    </row>
    <row r="26" spans="1:19" x14ac:dyDescent="0.3">
      <c r="A26" s="1"/>
      <c r="B26" s="1"/>
      <c r="C26" s="1"/>
      <c r="D26" s="1"/>
      <c r="E26" s="1"/>
      <c r="F26" s="1"/>
      <c r="G26" s="1"/>
      <c r="H26" s="7"/>
      <c r="I26" s="55" t="s">
        <v>21</v>
      </c>
      <c r="J26" s="56" t="s">
        <v>25</v>
      </c>
      <c r="K26" s="56"/>
      <c r="L26" s="56"/>
      <c r="M26" s="43"/>
      <c r="N26" s="43"/>
      <c r="O26" s="43"/>
      <c r="P26" s="43"/>
      <c r="Q26" s="43"/>
      <c r="R26" s="43"/>
      <c r="S26" s="44"/>
    </row>
    <row r="27" spans="1:19" x14ac:dyDescent="0.3">
      <c r="A27" s="1"/>
      <c r="B27" s="1"/>
      <c r="C27" s="1"/>
      <c r="D27" s="1"/>
      <c r="E27" s="1"/>
      <c r="F27" s="1"/>
      <c r="G27" s="1"/>
      <c r="H27" s="7"/>
      <c r="I27" s="55" t="s">
        <v>21</v>
      </c>
      <c r="J27" s="24" t="s">
        <v>26</v>
      </c>
      <c r="K27" s="24"/>
      <c r="L27" s="24"/>
      <c r="M27" s="43"/>
      <c r="N27" s="43"/>
      <c r="O27" s="43"/>
      <c r="P27" s="43"/>
      <c r="Q27" s="43"/>
      <c r="R27" s="43"/>
      <c r="S27" s="44"/>
    </row>
    <row r="28" spans="1:19" x14ac:dyDescent="0.3">
      <c r="A28" s="1"/>
      <c r="B28" s="1"/>
      <c r="C28" s="1"/>
      <c r="D28" s="1"/>
      <c r="E28" s="1"/>
      <c r="F28" s="1"/>
      <c r="G28" s="1"/>
      <c r="H28" s="7"/>
      <c r="I28" s="57"/>
      <c r="J28" s="58"/>
      <c r="K28" s="58"/>
      <c r="L28" s="58"/>
      <c r="M28" s="43"/>
      <c r="N28" s="43"/>
      <c r="O28" s="43"/>
      <c r="P28" s="43"/>
      <c r="Q28" s="43"/>
      <c r="R28" s="43"/>
      <c r="S28" s="44"/>
    </row>
    <row r="29" spans="1:19" x14ac:dyDescent="0.3">
      <c r="A29" s="1"/>
      <c r="B29" s="1"/>
      <c r="C29" s="1"/>
      <c r="D29" s="1"/>
      <c r="E29" s="1"/>
      <c r="F29" s="1"/>
      <c r="G29" s="1"/>
      <c r="H29" s="7"/>
      <c r="I29" s="115" t="s">
        <v>27</v>
      </c>
      <c r="J29" s="116"/>
      <c r="K29" s="116"/>
      <c r="L29" s="116"/>
      <c r="M29" s="116"/>
      <c r="N29" s="116"/>
      <c r="O29" s="116"/>
      <c r="P29" s="116"/>
      <c r="Q29" s="116"/>
      <c r="R29" s="116"/>
      <c r="S29" s="117"/>
    </row>
    <row r="30" spans="1:19" x14ac:dyDescent="0.3">
      <c r="A30" s="1"/>
      <c r="B30" s="1"/>
      <c r="C30" s="1"/>
      <c r="D30" s="1"/>
      <c r="E30" s="1"/>
      <c r="F30" s="1"/>
      <c r="G30" s="1"/>
      <c r="H30" s="7"/>
      <c r="I30" s="59"/>
      <c r="J30" s="46"/>
      <c r="K30" s="46"/>
      <c r="L30" s="46"/>
      <c r="M30" s="46"/>
      <c r="N30" s="46"/>
      <c r="O30" s="46"/>
      <c r="P30" s="46"/>
      <c r="Q30" s="46"/>
      <c r="R30" s="46"/>
      <c r="S30" s="50"/>
    </row>
    <row r="31" spans="1:19" x14ac:dyDescent="0.3">
      <c r="A31" s="1"/>
      <c r="B31" s="1"/>
      <c r="C31" s="1"/>
      <c r="D31" s="1"/>
      <c r="E31" s="1"/>
      <c r="F31" s="1"/>
      <c r="G31" s="1"/>
      <c r="H31" s="7"/>
      <c r="I31" s="60" t="s">
        <v>28</v>
      </c>
      <c r="J31" s="61"/>
      <c r="K31" s="61"/>
      <c r="L31" s="61"/>
      <c r="M31" s="43"/>
      <c r="N31" s="43"/>
      <c r="O31" s="43"/>
      <c r="P31" s="43"/>
      <c r="Q31" s="43"/>
      <c r="R31" s="43"/>
      <c r="S31" s="44"/>
    </row>
    <row r="32" spans="1:19" x14ac:dyDescent="0.3">
      <c r="A32" s="1"/>
      <c r="B32" s="1"/>
      <c r="C32" s="1"/>
      <c r="D32" s="1"/>
      <c r="E32" s="1"/>
      <c r="F32" s="1"/>
      <c r="G32" s="1"/>
      <c r="H32" s="7"/>
      <c r="I32" s="60" t="s">
        <v>29</v>
      </c>
      <c r="J32" s="61"/>
      <c r="K32" s="61"/>
      <c r="L32" s="61"/>
      <c r="M32" s="43"/>
      <c r="N32" s="43"/>
      <c r="O32" s="43"/>
      <c r="P32" s="43"/>
      <c r="Q32" s="43"/>
      <c r="R32" s="43"/>
      <c r="S32" s="44"/>
    </row>
    <row r="33" spans="1:25" x14ac:dyDescent="0.3">
      <c r="A33" s="1"/>
      <c r="B33" s="1"/>
      <c r="C33" s="1"/>
      <c r="D33" s="1"/>
      <c r="E33" s="1"/>
      <c r="F33" s="1"/>
      <c r="G33" s="1"/>
      <c r="H33" s="7"/>
      <c r="I33" s="62"/>
      <c r="J33" s="61"/>
      <c r="K33" s="61"/>
      <c r="L33" s="61"/>
      <c r="M33" s="43"/>
      <c r="N33" s="43"/>
      <c r="O33" s="43"/>
      <c r="P33" s="43"/>
      <c r="Q33" s="43"/>
      <c r="R33" s="43"/>
      <c r="S33" s="44"/>
    </row>
    <row r="34" spans="1:25" x14ac:dyDescent="0.3">
      <c r="A34" s="1"/>
      <c r="B34" s="1"/>
      <c r="C34" s="1"/>
      <c r="D34" s="1"/>
      <c r="E34" s="1"/>
      <c r="F34" s="1"/>
      <c r="G34" s="1"/>
      <c r="H34" s="7"/>
      <c r="I34" s="39"/>
      <c r="J34" s="63" t="s">
        <v>30</v>
      </c>
      <c r="K34" s="64" t="s">
        <v>31</v>
      </c>
      <c r="L34" s="64" t="s">
        <v>32</v>
      </c>
      <c r="M34" s="64" t="s">
        <v>33</v>
      </c>
      <c r="N34" s="64" t="s">
        <v>34</v>
      </c>
      <c r="O34" s="126" t="s">
        <v>54</v>
      </c>
      <c r="P34" s="64" t="s">
        <v>36</v>
      </c>
      <c r="Q34" s="64" t="s">
        <v>37</v>
      </c>
      <c r="R34" s="65" t="s">
        <v>38</v>
      </c>
      <c r="S34" s="66"/>
    </row>
    <row r="35" spans="1:25" x14ac:dyDescent="0.3">
      <c r="A35" s="1"/>
      <c r="B35" s="1"/>
      <c r="C35" s="1"/>
      <c r="D35" s="1"/>
      <c r="E35" s="1"/>
      <c r="F35" s="1"/>
      <c r="G35" s="1"/>
      <c r="H35" s="7"/>
      <c r="I35" s="39"/>
      <c r="J35" s="67"/>
      <c r="K35" s="68" t="s">
        <v>38</v>
      </c>
      <c r="L35" s="68" t="s">
        <v>39</v>
      </c>
      <c r="M35" s="68"/>
      <c r="N35" s="68" t="s">
        <v>40</v>
      </c>
      <c r="O35" s="127"/>
      <c r="P35" s="68" t="s">
        <v>42</v>
      </c>
      <c r="Q35" s="68" t="s">
        <v>42</v>
      </c>
      <c r="R35" s="68" t="s">
        <v>43</v>
      </c>
      <c r="S35" s="66"/>
    </row>
    <row r="36" spans="1:25" x14ac:dyDescent="0.3">
      <c r="A36" s="1"/>
      <c r="B36" s="1"/>
      <c r="C36" s="1"/>
      <c r="D36" s="1"/>
      <c r="E36" s="1"/>
      <c r="F36" s="1"/>
      <c r="G36" s="1"/>
      <c r="H36" s="7"/>
      <c r="I36" s="39"/>
      <c r="J36" s="69">
        <v>1</v>
      </c>
      <c r="K36" s="70">
        <v>0</v>
      </c>
      <c r="L36" s="71">
        <f t="shared" ref="L36:L47" si="0">C$10</f>
        <v>0</v>
      </c>
      <c r="M36" s="71">
        <f>C9</f>
        <v>100000</v>
      </c>
      <c r="N36" s="72">
        <f>(Q36/85)*100</f>
        <v>752.31662572161224</v>
      </c>
      <c r="O36" s="72">
        <f>(Q36/85*15)</f>
        <v>112.84749385824185</v>
      </c>
      <c r="P36" s="72">
        <f>Q36</f>
        <v>639.46913186337042</v>
      </c>
      <c r="Q36" s="72">
        <f>(R36-M36-C$10)</f>
        <v>639.46913186337042</v>
      </c>
      <c r="R36" s="73">
        <f>M36*(1+(C$11/365*0.85))^(1*C$13)+C$10</f>
        <v>100639.46913186337</v>
      </c>
      <c r="S36" s="74"/>
      <c r="T36" s="75"/>
      <c r="V36" s="76"/>
    </row>
    <row r="37" spans="1:25" x14ac:dyDescent="0.3">
      <c r="A37" s="1"/>
      <c r="B37" s="1"/>
      <c r="C37" s="1"/>
      <c r="D37" s="1"/>
      <c r="E37" s="1"/>
      <c r="F37" s="1"/>
      <c r="G37" s="1"/>
      <c r="H37" s="7"/>
      <c r="I37" s="39"/>
      <c r="J37" s="69">
        <v>2</v>
      </c>
      <c r="K37" s="77">
        <f>$C$9+($C$10*1*J37)</f>
        <v>100000</v>
      </c>
      <c r="L37" s="71">
        <f t="shared" si="0"/>
        <v>0</v>
      </c>
      <c r="M37" s="71">
        <f>R36</f>
        <v>100639.46913186337</v>
      </c>
      <c r="N37" s="72">
        <f t="shared" ref="N37:N46" si="1">(Q37/85)*100</f>
        <v>1509.4440840385846</v>
      </c>
      <c r="O37" s="72">
        <f t="shared" ref="O37:O47" si="2">(Q37/85*15)</f>
        <v>226.41661260578769</v>
      </c>
      <c r="P37" s="72">
        <f>Q37-Q36</f>
        <v>643.55833956942661</v>
      </c>
      <c r="Q37" s="72">
        <f t="shared" ref="Q37:Q47" si="3">(R37-M37-C$10)+Q36</f>
        <v>1283.027471432797</v>
      </c>
      <c r="R37" s="73">
        <f t="shared" ref="R37:R47" si="4">M37*(1+(C$11/365*0.85))^(1*C$13)+C$10</f>
        <v>101283.0274714328</v>
      </c>
      <c r="S37" s="74"/>
      <c r="T37" s="75"/>
      <c r="U37" s="75"/>
      <c r="V37" s="75"/>
      <c r="W37" s="75"/>
      <c r="X37" s="75"/>
      <c r="Y37" s="75"/>
    </row>
    <row r="38" spans="1:25" x14ac:dyDescent="0.3">
      <c r="A38" s="1"/>
      <c r="B38" s="1"/>
      <c r="C38" s="1"/>
      <c r="D38" s="1"/>
      <c r="E38" s="1"/>
      <c r="F38" s="1"/>
      <c r="G38" s="1"/>
      <c r="H38" s="7"/>
      <c r="I38" s="39"/>
      <c r="J38" s="69">
        <v>3</v>
      </c>
      <c r="K38" s="77">
        <f t="shared" ref="K38:K47" si="5">$C$9+($C$10*1*J38)</f>
        <v>100000</v>
      </c>
      <c r="L38" s="71">
        <f t="shared" si="0"/>
        <v>0</v>
      </c>
      <c r="M38" s="71">
        <f t="shared" ref="M38:M47" si="6">R37</f>
        <v>101283.0274714328</v>
      </c>
      <c r="N38" s="72">
        <f t="shared" si="1"/>
        <v>2271.4131387403604</v>
      </c>
      <c r="O38" s="72">
        <f t="shared" si="2"/>
        <v>340.71197081105407</v>
      </c>
      <c r="P38" s="72">
        <f t="shared" ref="P38:P47" si="7">Q38-Q37</f>
        <v>647.67369649650936</v>
      </c>
      <c r="Q38" s="72">
        <f t="shared" si="3"/>
        <v>1930.7011679293064</v>
      </c>
      <c r="R38" s="73">
        <f t="shared" si="4"/>
        <v>101930.70116792931</v>
      </c>
      <c r="S38" s="74"/>
      <c r="T38" s="75"/>
      <c r="U38" s="75"/>
      <c r="V38" s="75"/>
      <c r="W38" s="75"/>
      <c r="X38" s="75"/>
      <c r="Y38" s="75"/>
    </row>
    <row r="39" spans="1:25" x14ac:dyDescent="0.3">
      <c r="A39" s="1"/>
      <c r="B39" s="1"/>
      <c r="C39" s="78"/>
      <c r="D39" s="1"/>
      <c r="E39" s="1"/>
      <c r="F39" s="1"/>
      <c r="G39" s="1"/>
      <c r="H39" s="7"/>
      <c r="I39" s="39"/>
      <c r="J39" s="69">
        <v>4</v>
      </c>
      <c r="K39" s="77">
        <f t="shared" si="5"/>
        <v>100000</v>
      </c>
      <c r="L39" s="71">
        <f t="shared" si="0"/>
        <v>0</v>
      </c>
      <c r="M39" s="71">
        <f t="shared" si="6"/>
        <v>101930.70116792931</v>
      </c>
      <c r="N39" s="72">
        <f t="shared" si="1"/>
        <v>3038.2547503413102</v>
      </c>
      <c r="O39" s="72">
        <f t="shared" si="2"/>
        <v>455.73821255119657</v>
      </c>
      <c r="P39" s="72">
        <f t="shared" si="7"/>
        <v>651.81536986080755</v>
      </c>
      <c r="Q39" s="72">
        <f t="shared" si="3"/>
        <v>2582.5165377901139</v>
      </c>
      <c r="R39" s="73">
        <f t="shared" si="4"/>
        <v>102582.51653779011</v>
      </c>
      <c r="S39" s="74"/>
      <c r="T39" s="75"/>
      <c r="U39" s="75"/>
      <c r="V39" s="75"/>
      <c r="W39" s="75"/>
      <c r="X39" s="75"/>
      <c r="Y39" s="75"/>
    </row>
    <row r="40" spans="1:25" x14ac:dyDescent="0.3">
      <c r="A40" s="1"/>
      <c r="B40" s="1"/>
      <c r="C40" s="78"/>
      <c r="D40" s="1"/>
      <c r="E40" s="1"/>
      <c r="F40" s="1"/>
      <c r="G40" s="1"/>
      <c r="H40" s="7"/>
      <c r="I40" s="39"/>
      <c r="J40" s="69">
        <v>5</v>
      </c>
      <c r="K40" s="77">
        <f t="shared" si="5"/>
        <v>100000</v>
      </c>
      <c r="L40" s="71">
        <f t="shared" si="0"/>
        <v>0</v>
      </c>
      <c r="M40" s="71">
        <f t="shared" si="6"/>
        <v>102582.51653779011</v>
      </c>
      <c r="N40" s="72">
        <f t="shared" si="1"/>
        <v>3810.0000773387214</v>
      </c>
      <c r="O40" s="72">
        <f t="shared" si="2"/>
        <v>571.50001160080819</v>
      </c>
      <c r="P40" s="72">
        <f t="shared" si="7"/>
        <v>655.9835279477993</v>
      </c>
      <c r="Q40" s="72">
        <f t="shared" si="3"/>
        <v>3238.5000657379132</v>
      </c>
      <c r="R40" s="73">
        <f t="shared" si="4"/>
        <v>103238.50006573791</v>
      </c>
      <c r="S40" s="74"/>
      <c r="T40" s="75"/>
    </row>
    <row r="41" spans="1:25" x14ac:dyDescent="0.3">
      <c r="A41" s="1"/>
      <c r="B41" s="1"/>
      <c r="C41" s="1"/>
      <c r="D41" s="1"/>
      <c r="E41" s="1"/>
      <c r="F41" s="1"/>
      <c r="G41" s="1"/>
      <c r="H41" s="7"/>
      <c r="I41" s="39"/>
      <c r="J41" s="69">
        <v>6</v>
      </c>
      <c r="K41" s="77">
        <f t="shared" si="5"/>
        <v>100000</v>
      </c>
      <c r="L41" s="71">
        <f t="shared" si="0"/>
        <v>0</v>
      </c>
      <c r="M41" s="71">
        <f t="shared" si="6"/>
        <v>103238.50006573791</v>
      </c>
      <c r="N41" s="72">
        <f t="shared" si="1"/>
        <v>4586.6804774788807</v>
      </c>
      <c r="O41" s="72">
        <f t="shared" si="2"/>
        <v>688.0020716218321</v>
      </c>
      <c r="P41" s="72">
        <f t="shared" si="7"/>
        <v>660.1783401191351</v>
      </c>
      <c r="Q41" s="72">
        <f t="shared" si="3"/>
        <v>3898.6784058570483</v>
      </c>
      <c r="R41" s="73">
        <f t="shared" si="4"/>
        <v>103898.67840585705</v>
      </c>
      <c r="S41" s="74"/>
      <c r="T41" s="75"/>
    </row>
    <row r="42" spans="1:25" x14ac:dyDescent="0.3">
      <c r="A42" s="1"/>
      <c r="B42" s="1"/>
      <c r="C42" s="1"/>
      <c r="D42" s="1"/>
      <c r="E42" s="1"/>
      <c r="F42" s="1"/>
      <c r="G42" s="1"/>
      <c r="H42" s="7"/>
      <c r="I42" s="39"/>
      <c r="J42" s="69">
        <v>7</v>
      </c>
      <c r="K42" s="77">
        <f t="shared" si="5"/>
        <v>100000</v>
      </c>
      <c r="L42" s="71">
        <f t="shared" si="0"/>
        <v>0</v>
      </c>
      <c r="M42" s="71">
        <f t="shared" si="6"/>
        <v>103898.67840585705</v>
      </c>
      <c r="N42" s="72">
        <f t="shared" si="1"/>
        <v>5368.3275090311727</v>
      </c>
      <c r="O42" s="72">
        <f t="shared" si="2"/>
        <v>805.24912635467581</v>
      </c>
      <c r="P42" s="72">
        <f t="shared" si="7"/>
        <v>664.39997681944806</v>
      </c>
      <c r="Q42" s="72">
        <f t="shared" si="3"/>
        <v>4563.0783826764964</v>
      </c>
      <c r="R42" s="73">
        <f t="shared" si="4"/>
        <v>104563.0783826765</v>
      </c>
      <c r="S42" s="74"/>
      <c r="T42" s="75"/>
    </row>
    <row r="43" spans="1:25" x14ac:dyDescent="0.3">
      <c r="A43" s="1"/>
      <c r="B43" s="1"/>
      <c r="C43" s="79"/>
      <c r="D43" s="1"/>
      <c r="E43" s="1"/>
      <c r="F43" s="1"/>
      <c r="G43" s="1"/>
      <c r="H43" s="7"/>
      <c r="I43" s="39"/>
      <c r="J43" s="69">
        <v>8</v>
      </c>
      <c r="K43" s="77">
        <f t="shared" si="5"/>
        <v>100000</v>
      </c>
      <c r="L43" s="71">
        <f t="shared" si="0"/>
        <v>0</v>
      </c>
      <c r="M43" s="71">
        <f t="shared" si="6"/>
        <v>104563.0783826765</v>
      </c>
      <c r="N43" s="72">
        <f t="shared" si="1"/>
        <v>6154.9729320703609</v>
      </c>
      <c r="O43" s="72">
        <f t="shared" si="2"/>
        <v>923.24593981055409</v>
      </c>
      <c r="P43" s="72">
        <f t="shared" si="7"/>
        <v>668.64860958330974</v>
      </c>
      <c r="Q43" s="72">
        <f t="shared" si="3"/>
        <v>5231.7269922598061</v>
      </c>
      <c r="R43" s="73">
        <f t="shared" si="4"/>
        <v>105231.72699225981</v>
      </c>
      <c r="S43" s="74"/>
      <c r="T43" s="75"/>
    </row>
    <row r="44" spans="1:25" x14ac:dyDescent="0.3">
      <c r="A44" s="1"/>
      <c r="B44" s="1"/>
      <c r="C44" s="1"/>
      <c r="D44" s="1"/>
      <c r="E44" s="1"/>
      <c r="F44" s="1"/>
      <c r="G44" s="1"/>
      <c r="H44" s="7"/>
      <c r="I44" s="39"/>
      <c r="J44" s="69">
        <v>9</v>
      </c>
      <c r="K44" s="77">
        <f t="shared" si="5"/>
        <v>100000</v>
      </c>
      <c r="L44" s="71">
        <f t="shared" si="0"/>
        <v>0</v>
      </c>
      <c r="M44" s="71">
        <f t="shared" si="6"/>
        <v>105231.72699225981</v>
      </c>
      <c r="N44" s="72">
        <f t="shared" si="1"/>
        <v>6946.6487097671006</v>
      </c>
      <c r="O44" s="72">
        <f t="shared" si="2"/>
        <v>1041.9973064650651</v>
      </c>
      <c r="P44" s="72">
        <f t="shared" si="7"/>
        <v>672.92441104222962</v>
      </c>
      <c r="Q44" s="72">
        <f t="shared" si="3"/>
        <v>5904.6514033020358</v>
      </c>
      <c r="R44" s="73">
        <f t="shared" si="4"/>
        <v>105904.65140330204</v>
      </c>
      <c r="S44" s="74"/>
      <c r="T44" s="75"/>
    </row>
    <row r="45" spans="1:25" x14ac:dyDescent="0.3">
      <c r="A45" s="1"/>
      <c r="B45" s="1"/>
      <c r="C45" s="78"/>
      <c r="D45" s="1"/>
      <c r="E45" s="1"/>
      <c r="F45" s="1"/>
      <c r="G45" s="1"/>
      <c r="H45" s="7"/>
      <c r="I45" s="39"/>
      <c r="J45" s="69">
        <v>10</v>
      </c>
      <c r="K45" s="77">
        <f t="shared" si="5"/>
        <v>100000</v>
      </c>
      <c r="L45" s="71">
        <f t="shared" si="0"/>
        <v>0</v>
      </c>
      <c r="M45" s="71">
        <f t="shared" si="6"/>
        <v>105904.65140330204</v>
      </c>
      <c r="N45" s="72">
        <f t="shared" si="1"/>
        <v>7743.3870096866594</v>
      </c>
      <c r="O45" s="72">
        <f t="shared" si="2"/>
        <v>1161.5080514529991</v>
      </c>
      <c r="P45" s="72">
        <f t="shared" si="7"/>
        <v>677.22755493162549</v>
      </c>
      <c r="Q45" s="72">
        <f t="shared" si="3"/>
        <v>6581.8789582336613</v>
      </c>
      <c r="R45" s="73">
        <f t="shared" si="4"/>
        <v>106581.87895823366</v>
      </c>
      <c r="S45" s="74"/>
      <c r="T45" s="75"/>
    </row>
    <row r="46" spans="1:25" x14ac:dyDescent="0.3">
      <c r="A46" s="1"/>
      <c r="B46" s="1"/>
      <c r="C46" s="1"/>
      <c r="D46" s="1"/>
      <c r="E46" s="1"/>
      <c r="F46" s="1"/>
      <c r="G46" s="1"/>
      <c r="H46" s="7"/>
      <c r="I46" s="39"/>
      <c r="J46" s="69">
        <v>11</v>
      </c>
      <c r="K46" s="77">
        <f t="shared" si="5"/>
        <v>100000</v>
      </c>
      <c r="L46" s="71">
        <f t="shared" si="0"/>
        <v>0</v>
      </c>
      <c r="M46" s="71">
        <f t="shared" si="6"/>
        <v>106581.87895823366</v>
      </c>
      <c r="N46" s="72">
        <f t="shared" si="1"/>
        <v>8545.2202050959313</v>
      </c>
      <c r="O46" s="72">
        <f t="shared" si="2"/>
        <v>1281.7830307643897</v>
      </c>
      <c r="P46" s="72">
        <f t="shared" si="7"/>
        <v>681.55821609788109</v>
      </c>
      <c r="Q46" s="72">
        <f t="shared" si="3"/>
        <v>7263.4371743315423</v>
      </c>
      <c r="R46" s="73">
        <f t="shared" si="4"/>
        <v>107263.43717433154</v>
      </c>
      <c r="S46" s="74"/>
      <c r="T46" s="75"/>
    </row>
    <row r="47" spans="1:25" x14ac:dyDescent="0.3">
      <c r="A47" s="1"/>
      <c r="B47" s="1"/>
      <c r="C47" s="1"/>
      <c r="D47" s="1"/>
      <c r="E47" s="1"/>
      <c r="F47" s="1"/>
      <c r="G47" s="1"/>
      <c r="H47" s="7"/>
      <c r="I47" s="39"/>
      <c r="J47" s="69">
        <v>12</v>
      </c>
      <c r="K47" s="77">
        <f t="shared" si="5"/>
        <v>100000</v>
      </c>
      <c r="L47" s="71">
        <f t="shared" si="0"/>
        <v>0</v>
      </c>
      <c r="M47" s="71">
        <f t="shared" si="6"/>
        <v>107263.43717433154</v>
      </c>
      <c r="N47" s="72">
        <f>(Q47/85)*100</f>
        <v>9352.1808762788787</v>
      </c>
      <c r="O47" s="72">
        <f t="shared" si="2"/>
        <v>1402.8271314418319</v>
      </c>
      <c r="P47" s="72">
        <f t="shared" si="7"/>
        <v>685.91657050550566</v>
      </c>
      <c r="Q47" s="72">
        <f t="shared" si="3"/>
        <v>7949.353744837048</v>
      </c>
      <c r="R47" s="73">
        <f t="shared" si="4"/>
        <v>107949.35374483705</v>
      </c>
      <c r="S47" s="74"/>
      <c r="T47" s="75"/>
      <c r="V47" s="80"/>
    </row>
    <row r="48" spans="1:25" x14ac:dyDescent="0.3">
      <c r="A48" s="1"/>
      <c r="B48" s="1"/>
      <c r="C48" s="1"/>
      <c r="D48" s="1"/>
      <c r="E48" s="1"/>
      <c r="F48" s="1"/>
      <c r="G48" s="1"/>
      <c r="H48" s="7"/>
      <c r="I48" s="39"/>
      <c r="J48" s="118"/>
      <c r="K48" s="119"/>
      <c r="L48" s="119"/>
      <c r="M48" s="119"/>
      <c r="N48" s="119"/>
      <c r="O48" s="119"/>
      <c r="P48" s="119"/>
      <c r="Q48" s="119"/>
      <c r="R48" s="120"/>
      <c r="S48" s="74"/>
    </row>
    <row r="49" spans="1:22" x14ac:dyDescent="0.3">
      <c r="A49" s="1"/>
      <c r="B49" s="1"/>
      <c r="C49" s="1"/>
      <c r="D49" s="1"/>
      <c r="E49" s="1"/>
      <c r="F49" s="1"/>
      <c r="G49" s="1"/>
      <c r="H49" s="7"/>
      <c r="I49" s="39"/>
      <c r="J49" s="65" t="s">
        <v>44</v>
      </c>
      <c r="K49" s="81" t="s">
        <v>45</v>
      </c>
      <c r="L49" s="65" t="s">
        <v>46</v>
      </c>
      <c r="M49" s="64" t="s">
        <v>33</v>
      </c>
      <c r="N49" s="65" t="s">
        <v>34</v>
      </c>
      <c r="O49" s="65" t="s">
        <v>35</v>
      </c>
      <c r="P49" s="64" t="s">
        <v>47</v>
      </c>
      <c r="Q49" s="64" t="s">
        <v>37</v>
      </c>
      <c r="R49" s="65" t="s">
        <v>38</v>
      </c>
      <c r="S49" s="74"/>
    </row>
    <row r="50" spans="1:22" x14ac:dyDescent="0.3">
      <c r="A50" s="1"/>
      <c r="B50" s="1"/>
      <c r="C50" s="1"/>
      <c r="D50" s="1"/>
      <c r="E50" s="1"/>
      <c r="F50" s="1"/>
      <c r="G50" s="1"/>
      <c r="H50" s="7"/>
      <c r="I50" s="39"/>
      <c r="J50" s="82"/>
      <c r="K50" s="83" t="s">
        <v>39</v>
      </c>
      <c r="L50" s="68" t="s">
        <v>33</v>
      </c>
      <c r="M50" s="68"/>
      <c r="N50" s="68" t="s">
        <v>40</v>
      </c>
      <c r="O50" s="68" t="s">
        <v>41</v>
      </c>
      <c r="P50" s="68" t="s">
        <v>42</v>
      </c>
      <c r="Q50" s="68" t="s">
        <v>42</v>
      </c>
      <c r="R50" s="68" t="s">
        <v>43</v>
      </c>
      <c r="S50" s="74"/>
    </row>
    <row r="51" spans="1:22" x14ac:dyDescent="0.3">
      <c r="A51" s="1"/>
      <c r="B51" s="1"/>
      <c r="C51" s="1"/>
      <c r="D51" s="1"/>
      <c r="E51" s="1"/>
      <c r="F51" s="1"/>
      <c r="G51" s="1"/>
      <c r="H51" s="7"/>
      <c r="I51" s="39"/>
      <c r="J51" s="84">
        <v>2</v>
      </c>
      <c r="K51" s="77">
        <f>$C$9+($C$10*12*J51)</f>
        <v>100000</v>
      </c>
      <c r="L51" s="85">
        <f>C$10*12</f>
        <v>0</v>
      </c>
      <c r="M51" s="85">
        <f>R47</f>
        <v>107949.35374483705</v>
      </c>
      <c r="N51" s="86">
        <f>FV($C$11/12,12*J51,-$C$10,-$C$9,0)-K51</f>
        <v>19641.352939262273</v>
      </c>
      <c r="O51" s="88">
        <f>N51-Q51</f>
        <v>3138.080993431402</v>
      </c>
      <c r="P51" s="88">
        <f>(R51-K51)-Q$47</f>
        <v>8553.9182009938231</v>
      </c>
      <c r="Q51" s="89">
        <f t="shared" ref="Q51:Q69" si="8">R51-K51</f>
        <v>16503.271945830871</v>
      </c>
      <c r="R51" s="90">
        <f>FV($C$11*0.85/12,12,-$C$10,-M51,1)</f>
        <v>116503.27194583087</v>
      </c>
      <c r="S51" s="74"/>
      <c r="T51" s="75"/>
      <c r="U51" s="75"/>
      <c r="V51" s="80"/>
    </row>
    <row r="52" spans="1:22" x14ac:dyDescent="0.3">
      <c r="A52" s="1"/>
      <c r="B52" s="1"/>
      <c r="C52" s="1"/>
      <c r="D52" s="1"/>
      <c r="E52" s="1"/>
      <c r="F52" s="1"/>
      <c r="G52" s="1"/>
      <c r="H52" s="7"/>
      <c r="I52" s="39"/>
      <c r="J52" s="84">
        <v>3</v>
      </c>
      <c r="K52" s="77">
        <f t="shared" ref="K52:K69" si="9">C$9+(C$10*12*J52)</f>
        <v>100000</v>
      </c>
      <c r="L52" s="85">
        <f t="shared" ref="L52:L69" si="10">C$10*12</f>
        <v>0</v>
      </c>
      <c r="M52" s="85">
        <f>R51</f>
        <v>116503.27194583087</v>
      </c>
      <c r="N52" s="86">
        <f t="shared" ref="N52:N69" si="11">FV($C$11/12,12*J52,-$C$10,-$C$9,0)-K52</f>
        <v>30864.53709165375</v>
      </c>
      <c r="O52" s="88">
        <f>N52-Q52</f>
        <v>5129.533562432669</v>
      </c>
      <c r="P52" s="88">
        <f>(R52-K52)-Q51</f>
        <v>9231.7315833902103</v>
      </c>
      <c r="Q52" s="89">
        <f t="shared" si="8"/>
        <v>25735.003529221081</v>
      </c>
      <c r="R52" s="90">
        <f t="shared" ref="R52:R68" si="12">FV($C$11*0.85/12,12,-$C$10,-M52,1)</f>
        <v>125735.00352922108</v>
      </c>
      <c r="S52" s="74"/>
      <c r="T52" s="75"/>
      <c r="U52" s="75"/>
      <c r="V52" s="80"/>
    </row>
    <row r="53" spans="1:22" x14ac:dyDescent="0.3">
      <c r="A53" s="1"/>
      <c r="B53" s="1"/>
      <c r="C53" s="1"/>
      <c r="D53" s="1"/>
      <c r="E53" s="1"/>
      <c r="F53" s="1"/>
      <c r="G53" s="1"/>
      <c r="H53" s="7"/>
      <c r="I53" s="39"/>
      <c r="J53" s="84">
        <v>4</v>
      </c>
      <c r="K53" s="77">
        <f t="shared" si="9"/>
        <v>100000</v>
      </c>
      <c r="L53" s="85">
        <f t="shared" si="10"/>
        <v>0</v>
      </c>
      <c r="M53" s="85">
        <f t="shared" ref="M53:M69" si="13">R52</f>
        <v>125735.00352922108</v>
      </c>
      <c r="N53" s="86">
        <f t="shared" si="11"/>
        <v>43140.533331371233</v>
      </c>
      <c r="O53" s="88">
        <f t="shared" ref="O53:O69" si="14">N53-Q53</f>
        <v>7442.274832297524</v>
      </c>
      <c r="P53" s="88">
        <f t="shared" ref="P53:P69" si="15">(R53-K53)-Q52</f>
        <v>9963.2549698526273</v>
      </c>
      <c r="Q53" s="89">
        <f t="shared" si="8"/>
        <v>35698.258499073709</v>
      </c>
      <c r="R53" s="90">
        <f t="shared" si="12"/>
        <v>135698.25849907371</v>
      </c>
      <c r="S53" s="74"/>
      <c r="T53" s="75"/>
      <c r="U53" s="75"/>
    </row>
    <row r="54" spans="1:22" x14ac:dyDescent="0.3">
      <c r="A54" s="1"/>
      <c r="B54" s="1"/>
      <c r="C54" s="1"/>
      <c r="D54" s="1"/>
      <c r="E54" s="1"/>
      <c r="F54" s="1"/>
      <c r="G54" s="1"/>
      <c r="H54" s="7"/>
      <c r="I54" s="39"/>
      <c r="J54" s="84">
        <v>5</v>
      </c>
      <c r="K54" s="77">
        <f t="shared" si="9"/>
        <v>100000</v>
      </c>
      <c r="L54" s="85">
        <f t="shared" si="10"/>
        <v>0</v>
      </c>
      <c r="M54" s="85">
        <f t="shared" si="13"/>
        <v>135698.25849907371</v>
      </c>
      <c r="N54" s="86">
        <f t="shared" si="11"/>
        <v>56568.102694157307</v>
      </c>
      <c r="O54" s="88">
        <f t="shared" si="14"/>
        <v>10117.099848303245</v>
      </c>
      <c r="P54" s="88">
        <f t="shared" si="15"/>
        <v>10752.744346780353</v>
      </c>
      <c r="Q54" s="89">
        <f t="shared" si="8"/>
        <v>46451.002845854062</v>
      </c>
      <c r="R54" s="90">
        <f t="shared" si="12"/>
        <v>146451.00284585406</v>
      </c>
      <c r="S54" s="74"/>
      <c r="T54" s="75"/>
      <c r="U54" s="75"/>
    </row>
    <row r="55" spans="1:22" x14ac:dyDescent="0.3">
      <c r="A55" s="1"/>
      <c r="B55" s="1"/>
      <c r="C55" s="1"/>
      <c r="D55" s="1"/>
      <c r="E55" s="1"/>
      <c r="F55" s="1"/>
      <c r="G55" s="1"/>
      <c r="H55" s="7"/>
      <c r="I55" s="39"/>
      <c r="J55" s="84">
        <v>6</v>
      </c>
      <c r="K55" s="77">
        <f t="shared" si="9"/>
        <v>100000</v>
      </c>
      <c r="L55" s="85">
        <f t="shared" si="10"/>
        <v>0</v>
      </c>
      <c r="M55" s="85">
        <f t="shared" si="13"/>
        <v>146451.00284585406</v>
      </c>
      <c r="N55" s="86">
        <f t="shared" si="11"/>
        <v>71255.270682128234</v>
      </c>
      <c r="O55" s="88">
        <f t="shared" si="14"/>
        <v>13199.474890889222</v>
      </c>
      <c r="P55" s="88">
        <f t="shared" si="15"/>
        <v>11604.79294538495</v>
      </c>
      <c r="Q55" s="89">
        <f t="shared" si="8"/>
        <v>58055.795791239012</v>
      </c>
      <c r="R55" s="90">
        <f t="shared" si="12"/>
        <v>158055.79579123901</v>
      </c>
      <c r="S55" s="74"/>
      <c r="T55" s="75"/>
      <c r="U55" s="75"/>
    </row>
    <row r="56" spans="1:22" x14ac:dyDescent="0.3">
      <c r="A56" s="1"/>
      <c r="B56" s="1"/>
      <c r="C56" s="1"/>
      <c r="D56" s="1"/>
      <c r="E56" s="1"/>
      <c r="F56" s="1"/>
      <c r="G56" s="1"/>
      <c r="H56" s="7"/>
      <c r="I56" s="39"/>
      <c r="J56" s="84">
        <v>7</v>
      </c>
      <c r="K56" s="77">
        <f t="shared" si="9"/>
        <v>100000</v>
      </c>
      <c r="L56" s="85">
        <f t="shared" si="10"/>
        <v>0</v>
      </c>
      <c r="M56" s="85">
        <f t="shared" si="13"/>
        <v>158055.79579123901</v>
      </c>
      <c r="N56" s="86">
        <f t="shared" si="11"/>
        <v>87320.196334623324</v>
      </c>
      <c r="O56" s="88">
        <f t="shared" si="14"/>
        <v>16740.042578379769</v>
      </c>
      <c r="P56" s="88">
        <f t="shared" si="15"/>
        <v>12524.357965004543</v>
      </c>
      <c r="Q56" s="89">
        <f t="shared" si="8"/>
        <v>70580.153756243555</v>
      </c>
      <c r="R56" s="90">
        <f t="shared" si="12"/>
        <v>170580.15375624356</v>
      </c>
      <c r="S56" s="74"/>
      <c r="T56" s="75"/>
      <c r="U56" s="75"/>
    </row>
    <row r="57" spans="1:22" x14ac:dyDescent="0.3">
      <c r="A57" s="1"/>
      <c r="B57" s="1"/>
      <c r="C57" s="1"/>
      <c r="D57" s="1"/>
      <c r="E57" s="1"/>
      <c r="F57" s="1"/>
      <c r="G57" s="1"/>
      <c r="H57" s="7"/>
      <c r="I57" s="39"/>
      <c r="J57" s="84">
        <v>8</v>
      </c>
      <c r="K57" s="77">
        <f t="shared" si="9"/>
        <v>100000</v>
      </c>
      <c r="L57" s="85">
        <f t="shared" si="10"/>
        <v>0</v>
      </c>
      <c r="M57" s="85">
        <f t="shared" si="13"/>
        <v>170580.15375624356</v>
      </c>
      <c r="N57" s="86">
        <f t="shared" si="11"/>
        <v>104892.12282389397</v>
      </c>
      <c r="O57" s="88">
        <f t="shared" si="14"/>
        <v>20795.179653673549</v>
      </c>
      <c r="P57" s="88">
        <f t="shared" si="15"/>
        <v>13516.789413976861</v>
      </c>
      <c r="Q57" s="89">
        <f t="shared" si="8"/>
        <v>84096.943170220417</v>
      </c>
      <c r="R57" s="90">
        <f t="shared" si="12"/>
        <v>184096.94317022042</v>
      </c>
      <c r="S57" s="74"/>
      <c r="T57" s="75"/>
      <c r="U57" s="75"/>
    </row>
    <row r="58" spans="1:22" x14ac:dyDescent="0.3">
      <c r="A58" s="1"/>
      <c r="B58" s="1"/>
      <c r="C58" s="1"/>
      <c r="D58" s="1"/>
      <c r="E58" s="1"/>
      <c r="F58" s="1"/>
      <c r="G58" s="1"/>
      <c r="H58" s="7"/>
      <c r="I58" s="39"/>
      <c r="J58" s="84">
        <v>9</v>
      </c>
      <c r="K58" s="77">
        <f t="shared" si="9"/>
        <v>100000</v>
      </c>
      <c r="L58" s="85">
        <f t="shared" si="10"/>
        <v>0</v>
      </c>
      <c r="M58" s="85">
        <f t="shared" si="13"/>
        <v>184096.94317022042</v>
      </c>
      <c r="N58" s="86">
        <f t="shared" si="11"/>
        <v>124112.41722322576</v>
      </c>
      <c r="O58" s="88">
        <f t="shared" si="14"/>
        <v>25427.612817139539</v>
      </c>
      <c r="P58" s="88">
        <f t="shared" si="15"/>
        <v>14587.861235865799</v>
      </c>
      <c r="Q58" s="89">
        <f t="shared" si="8"/>
        <v>98684.804406086216</v>
      </c>
      <c r="R58" s="90">
        <f t="shared" si="12"/>
        <v>198684.80440608622</v>
      </c>
      <c r="S58" s="74"/>
      <c r="T58" s="75"/>
      <c r="U58" s="75"/>
    </row>
    <row r="59" spans="1:22" x14ac:dyDescent="0.3">
      <c r="A59" s="1"/>
      <c r="B59" s="1"/>
      <c r="C59" s="1"/>
      <c r="D59" s="1"/>
      <c r="E59" s="1"/>
      <c r="F59" s="1"/>
      <c r="G59" s="1"/>
      <c r="H59" s="7"/>
      <c r="I59" s="39"/>
      <c r="J59" s="84">
        <v>10</v>
      </c>
      <c r="K59" s="77">
        <f t="shared" si="9"/>
        <v>100000</v>
      </c>
      <c r="L59" s="85">
        <f t="shared" si="10"/>
        <v>0</v>
      </c>
      <c r="M59" s="85">
        <f t="shared" si="13"/>
        <v>198684.80440608622</v>
      </c>
      <c r="N59" s="86">
        <f t="shared" si="11"/>
        <v>145135.70781248179</v>
      </c>
      <c r="O59" s="88">
        <f t="shared" si="14"/>
        <v>30707.098504261987</v>
      </c>
      <c r="P59" s="88">
        <f t="shared" si="15"/>
        <v>15743.80490213359</v>
      </c>
      <c r="Q59" s="89">
        <f t="shared" si="8"/>
        <v>114428.60930821981</v>
      </c>
      <c r="R59" s="90">
        <f t="shared" si="12"/>
        <v>214428.60930821981</v>
      </c>
      <c r="S59" s="74"/>
      <c r="T59" s="75"/>
      <c r="U59" s="75"/>
    </row>
    <row r="60" spans="1:22" x14ac:dyDescent="0.3">
      <c r="A60" s="1"/>
      <c r="B60" s="1"/>
      <c r="C60" s="1"/>
      <c r="D60" s="1"/>
      <c r="E60" s="1"/>
      <c r="F60" s="1"/>
      <c r="G60" s="1"/>
      <c r="H60" s="7"/>
      <c r="I60" s="39"/>
      <c r="J60" s="84">
        <v>11</v>
      </c>
      <c r="K60" s="77">
        <f t="shared" si="9"/>
        <v>100000</v>
      </c>
      <c r="L60" s="85">
        <f t="shared" si="10"/>
        <v>0</v>
      </c>
      <c r="M60" s="85">
        <f t="shared" si="13"/>
        <v>214428.60930821981</v>
      </c>
      <c r="N60" s="86">
        <f t="shared" si="11"/>
        <v>168131.12807075155</v>
      </c>
      <c r="O60" s="88">
        <f t="shared" si="14"/>
        <v>36711.173095832026</v>
      </c>
      <c r="P60" s="88">
        <f t="shared" si="15"/>
        <v>16991.345666699723</v>
      </c>
      <c r="Q60" s="89">
        <f t="shared" si="8"/>
        <v>131419.95497491953</v>
      </c>
      <c r="R60" s="90">
        <f t="shared" si="12"/>
        <v>231419.95497491953</v>
      </c>
      <c r="S60" s="74"/>
      <c r="T60" s="75"/>
      <c r="U60" s="75"/>
    </row>
    <row r="61" spans="1:22" x14ac:dyDescent="0.3">
      <c r="A61" s="1"/>
      <c r="B61" s="1"/>
      <c r="C61" s="1"/>
      <c r="D61" s="1"/>
      <c r="E61" s="1"/>
      <c r="F61" s="1"/>
      <c r="G61" s="1"/>
      <c r="H61" s="7"/>
      <c r="I61" s="39"/>
      <c r="J61" s="84">
        <v>12</v>
      </c>
      <c r="K61" s="77">
        <f t="shared" si="9"/>
        <v>100000</v>
      </c>
      <c r="L61" s="85">
        <f t="shared" si="10"/>
        <v>0</v>
      </c>
      <c r="M61" s="85">
        <f t="shared" si="13"/>
        <v>231419.95497491953</v>
      </c>
      <c r="N61" s="86">
        <f t="shared" si="11"/>
        <v>193283.67736409005</v>
      </c>
      <c r="O61" s="88">
        <f t="shared" si="14"/>
        <v>43525.98069585528</v>
      </c>
      <c r="P61" s="88">
        <f t="shared" si="15"/>
        <v>18337.741693315242</v>
      </c>
      <c r="Q61" s="89">
        <f t="shared" si="8"/>
        <v>149757.69666823477</v>
      </c>
      <c r="R61" s="90">
        <f t="shared" si="12"/>
        <v>249757.69666823477</v>
      </c>
      <c r="S61" s="74"/>
      <c r="T61" s="75"/>
      <c r="U61" s="75"/>
    </row>
    <row r="62" spans="1:22" x14ac:dyDescent="0.3">
      <c r="A62" s="1"/>
      <c r="B62" s="1"/>
      <c r="C62" s="1"/>
      <c r="D62" s="1"/>
      <c r="E62" s="1"/>
      <c r="F62" s="1"/>
      <c r="G62" s="1"/>
      <c r="H62" s="7"/>
      <c r="I62" s="39"/>
      <c r="J62" s="84">
        <v>13</v>
      </c>
      <c r="K62" s="77">
        <f t="shared" si="9"/>
        <v>100000</v>
      </c>
      <c r="L62" s="85">
        <f t="shared" si="10"/>
        <v>0</v>
      </c>
      <c r="M62" s="85">
        <f t="shared" si="13"/>
        <v>249757.69666823477</v>
      </c>
      <c r="N62" s="86">
        <f t="shared" si="11"/>
        <v>220795.70927515329</v>
      </c>
      <c r="O62" s="88">
        <f t="shared" si="14"/>
        <v>51247.186323524627</v>
      </c>
      <c r="P62" s="88">
        <f t="shared" si="15"/>
        <v>19790.826283393893</v>
      </c>
      <c r="Q62" s="89">
        <f t="shared" si="8"/>
        <v>169548.52295162866</v>
      </c>
      <c r="R62" s="90">
        <f t="shared" si="12"/>
        <v>269548.52295162866</v>
      </c>
      <c r="S62" s="74"/>
      <c r="T62" s="75"/>
      <c r="U62" s="75"/>
    </row>
    <row r="63" spans="1:22" x14ac:dyDescent="0.3">
      <c r="A63" s="1"/>
      <c r="B63" s="1"/>
      <c r="C63" s="1"/>
      <c r="D63" s="1"/>
      <c r="E63" s="1"/>
      <c r="F63" s="1"/>
      <c r="G63" s="1"/>
      <c r="H63" s="7"/>
      <c r="I63" s="39"/>
      <c r="J63" s="84">
        <v>14</v>
      </c>
      <c r="K63" s="77">
        <f t="shared" si="9"/>
        <v>100000</v>
      </c>
      <c r="L63" s="85">
        <f t="shared" si="10"/>
        <v>0</v>
      </c>
      <c r="M63" s="85">
        <f t="shared" si="13"/>
        <v>269548.52295162866</v>
      </c>
      <c r="N63" s="86">
        <f t="shared" si="11"/>
        <v>250888.55954841827</v>
      </c>
      <c r="O63" s="88">
        <f t="shared" si="14"/>
        <v>59980.98314680811</v>
      </c>
      <c r="P63" s="88">
        <f t="shared" si="15"/>
        <v>21359.053449981497</v>
      </c>
      <c r="Q63" s="89">
        <f t="shared" si="8"/>
        <v>190907.57640161016</v>
      </c>
      <c r="R63" s="90">
        <f t="shared" si="12"/>
        <v>290907.57640161016</v>
      </c>
      <c r="S63" s="74"/>
      <c r="T63" s="75"/>
      <c r="U63" s="75"/>
    </row>
    <row r="64" spans="1:22" x14ac:dyDescent="0.3">
      <c r="A64" s="1"/>
      <c r="B64" s="1"/>
      <c r="C64" s="1"/>
      <c r="D64" s="1"/>
      <c r="E64" s="1"/>
      <c r="F64" s="1"/>
      <c r="G64" s="1"/>
      <c r="H64" s="7"/>
      <c r="I64" s="39"/>
      <c r="J64" s="84">
        <v>15</v>
      </c>
      <c r="K64" s="77">
        <f t="shared" si="9"/>
        <v>100000</v>
      </c>
      <c r="L64" s="85">
        <f t="shared" si="10"/>
        <v>0</v>
      </c>
      <c r="M64" s="85">
        <f t="shared" si="13"/>
        <v>290907.57640161016</v>
      </c>
      <c r="N64" s="86">
        <f t="shared" si="11"/>
        <v>283804.32674789586</v>
      </c>
      <c r="O64" s="88">
        <f t="shared" si="14"/>
        <v>69845.203243274475</v>
      </c>
      <c r="P64" s="88">
        <f t="shared" si="15"/>
        <v>23051.547103011224</v>
      </c>
      <c r="Q64" s="89">
        <f t="shared" si="8"/>
        <v>213959.12350462138</v>
      </c>
      <c r="R64" s="90">
        <f t="shared" si="12"/>
        <v>313959.12350462138</v>
      </c>
      <c r="S64" s="74"/>
      <c r="T64" s="75"/>
      <c r="U64" s="75"/>
    </row>
    <row r="65" spans="1:21" x14ac:dyDescent="0.3">
      <c r="A65" s="1"/>
      <c r="B65" s="1"/>
      <c r="C65" s="1"/>
      <c r="D65" s="1"/>
      <c r="E65" s="1"/>
      <c r="F65" s="1"/>
      <c r="G65" s="1"/>
      <c r="H65" s="7"/>
      <c r="I65" s="39"/>
      <c r="J65" s="84">
        <v>16</v>
      </c>
      <c r="K65" s="77">
        <f t="shared" si="9"/>
        <v>100000</v>
      </c>
      <c r="L65" s="85">
        <f t="shared" si="10"/>
        <v>0</v>
      </c>
      <c r="M65" s="85">
        <f t="shared" si="13"/>
        <v>313959.12350462138</v>
      </c>
      <c r="N65" s="86">
        <f t="shared" si="11"/>
        <v>319807.81995281664</v>
      </c>
      <c r="O65" s="88">
        <f t="shared" si="14"/>
        <v>80970.542316191539</v>
      </c>
      <c r="P65" s="88">
        <f t="shared" si="15"/>
        <v>24878.154132003721</v>
      </c>
      <c r="Q65" s="89">
        <f t="shared" si="8"/>
        <v>238837.27763662511</v>
      </c>
      <c r="R65" s="90">
        <f t="shared" si="12"/>
        <v>338837.27763662511</v>
      </c>
      <c r="S65" s="74"/>
      <c r="T65" s="75"/>
      <c r="U65" s="75"/>
    </row>
    <row r="66" spans="1:21" x14ac:dyDescent="0.3">
      <c r="A66" s="1"/>
      <c r="B66" s="1"/>
      <c r="C66" s="1"/>
      <c r="D66" s="1"/>
      <c r="E66" s="1"/>
      <c r="F66" s="1"/>
      <c r="G66" s="1"/>
      <c r="H66" s="7"/>
      <c r="I66" s="39"/>
      <c r="J66" s="84">
        <v>17</v>
      </c>
      <c r="K66" s="77">
        <f t="shared" si="9"/>
        <v>100000</v>
      </c>
      <c r="L66" s="85">
        <f t="shared" si="10"/>
        <v>0</v>
      </c>
      <c r="M66" s="85">
        <f t="shared" si="13"/>
        <v>338837.27763662511</v>
      </c>
      <c r="N66" s="86">
        <f t="shared" si="11"/>
        <v>359188.68916060944</v>
      </c>
      <c r="O66" s="88">
        <f t="shared" si="14"/>
        <v>93501.909828938311</v>
      </c>
      <c r="P66" s="88">
        <f t="shared" si="15"/>
        <v>26849.501695046027</v>
      </c>
      <c r="Q66" s="89">
        <f t="shared" si="8"/>
        <v>265686.77933167113</v>
      </c>
      <c r="R66" s="90">
        <f t="shared" si="12"/>
        <v>365686.77933167113</v>
      </c>
      <c r="S66" s="74"/>
      <c r="T66" s="75"/>
      <c r="U66" s="75"/>
    </row>
    <row r="67" spans="1:21" x14ac:dyDescent="0.3">
      <c r="A67" s="1"/>
      <c r="B67" s="1"/>
      <c r="C67" s="1"/>
      <c r="D67" s="1"/>
      <c r="E67" s="1"/>
      <c r="F67" s="1"/>
      <c r="G67" s="1"/>
      <c r="H67" s="7"/>
      <c r="I67" s="39"/>
      <c r="J67" s="84">
        <v>18</v>
      </c>
      <c r="K67" s="77">
        <f t="shared" si="9"/>
        <v>100000</v>
      </c>
      <c r="L67" s="85">
        <f t="shared" si="10"/>
        <v>0</v>
      </c>
      <c r="M67" s="85">
        <f t="shared" si="13"/>
        <v>365686.77933167113</v>
      </c>
      <c r="N67" s="86">
        <f t="shared" si="11"/>
        <v>402263.75553637207</v>
      </c>
      <c r="O67" s="88">
        <f t="shared" si="14"/>
        <v>107599.91715734563</v>
      </c>
      <c r="P67" s="88">
        <f t="shared" si="15"/>
        <v>28977.059047355317</v>
      </c>
      <c r="Q67" s="89">
        <f t="shared" si="8"/>
        <v>294663.83837902645</v>
      </c>
      <c r="R67" s="90">
        <f t="shared" si="12"/>
        <v>394663.83837902645</v>
      </c>
      <c r="S67" s="74"/>
      <c r="T67" s="75"/>
      <c r="U67" s="75"/>
    </row>
    <row r="68" spans="1:21" x14ac:dyDescent="0.3">
      <c r="A68" s="1"/>
      <c r="B68" s="1"/>
      <c r="C68" s="1"/>
      <c r="D68" s="1"/>
      <c r="E68" s="1"/>
      <c r="F68" s="1"/>
      <c r="G68" s="1"/>
      <c r="H68" s="7"/>
      <c r="I68" s="39"/>
      <c r="J68" s="84">
        <v>19</v>
      </c>
      <c r="K68" s="77">
        <f t="shared" si="9"/>
        <v>100000</v>
      </c>
      <c r="L68" s="85">
        <f t="shared" si="10"/>
        <v>0</v>
      </c>
      <c r="M68" s="85">
        <f t="shared" si="13"/>
        <v>394663.83837902645</v>
      </c>
      <c r="N68" s="86">
        <f t="shared" si="11"/>
        <v>449379.56025581679</v>
      </c>
      <c r="O68" s="88">
        <f t="shared" si="14"/>
        <v>123442.51760764577</v>
      </c>
      <c r="P68" s="88">
        <f t="shared" si="15"/>
        <v>31273.204269144568</v>
      </c>
      <c r="Q68" s="89">
        <f t="shared" si="8"/>
        <v>325937.04264817102</v>
      </c>
      <c r="R68" s="90">
        <f t="shared" si="12"/>
        <v>425937.04264817102</v>
      </c>
      <c r="S68" s="74"/>
      <c r="T68" s="75"/>
      <c r="U68" s="75"/>
    </row>
    <row r="69" spans="1:21" x14ac:dyDescent="0.3">
      <c r="A69" s="1"/>
      <c r="B69" s="1"/>
      <c r="C69" s="1"/>
      <c r="D69" s="1"/>
      <c r="E69" s="1"/>
      <c r="F69" s="1"/>
      <c r="G69" s="1"/>
      <c r="H69" s="7"/>
      <c r="I69" s="39"/>
      <c r="J69" s="84">
        <v>20</v>
      </c>
      <c r="K69" s="77">
        <f t="shared" si="9"/>
        <v>100000</v>
      </c>
      <c r="L69" s="85">
        <f t="shared" si="10"/>
        <v>0</v>
      </c>
      <c r="M69" s="85">
        <f t="shared" si="13"/>
        <v>425937.04264817102</v>
      </c>
      <c r="N69" s="86">
        <f t="shared" si="11"/>
        <v>500915.15244726441</v>
      </c>
      <c r="O69" s="88">
        <f t="shared" si="14"/>
        <v>141226.81351808232</v>
      </c>
      <c r="P69" s="88">
        <f t="shared" si="15"/>
        <v>33751.296281011077</v>
      </c>
      <c r="Q69" s="89">
        <f t="shared" si="8"/>
        <v>359688.33892918209</v>
      </c>
      <c r="R69" s="90">
        <f>FV($C$11*0.85/12,12,-$C$10,-M69,1)</f>
        <v>459688.33892918209</v>
      </c>
      <c r="S69" s="74"/>
      <c r="T69" s="75"/>
      <c r="U69" s="75"/>
    </row>
    <row r="70" spans="1:21" x14ac:dyDescent="0.3">
      <c r="A70" s="1"/>
      <c r="B70" s="1"/>
      <c r="C70" s="1"/>
      <c r="D70" s="1"/>
      <c r="E70" s="1"/>
      <c r="F70" s="1"/>
      <c r="G70" s="1"/>
      <c r="H70" s="7"/>
      <c r="I70" s="39"/>
      <c r="J70" s="84"/>
      <c r="K70" s="77"/>
      <c r="L70" s="85"/>
      <c r="M70" s="91"/>
      <c r="N70" s="87"/>
      <c r="O70" s="88"/>
      <c r="P70" s="87"/>
      <c r="Q70" s="89"/>
      <c r="R70" s="90"/>
      <c r="S70" s="74"/>
    </row>
    <row r="71" spans="1:21" x14ac:dyDescent="0.3">
      <c r="A71" s="1"/>
      <c r="B71" s="1"/>
      <c r="C71" s="1"/>
      <c r="D71" s="1"/>
      <c r="E71" s="1"/>
      <c r="F71" s="1"/>
      <c r="G71" s="1"/>
      <c r="H71" s="7"/>
      <c r="I71" s="39"/>
      <c r="J71" s="92"/>
      <c r="K71" s="93"/>
      <c r="L71" s="93"/>
      <c r="M71" s="94"/>
      <c r="N71" s="95"/>
      <c r="O71" s="95"/>
      <c r="P71" s="95"/>
      <c r="Q71" s="95"/>
      <c r="R71" s="96"/>
      <c r="S71" s="97"/>
    </row>
    <row r="72" spans="1:21" ht="35.25" customHeight="1" x14ac:dyDescent="0.3">
      <c r="A72" s="1"/>
      <c r="B72" s="1"/>
      <c r="C72" s="1"/>
      <c r="D72" s="1"/>
      <c r="E72" s="1"/>
      <c r="F72" s="1"/>
      <c r="G72" s="1"/>
      <c r="H72" s="7"/>
      <c r="I72" s="39"/>
      <c r="J72" s="56" t="s">
        <v>49</v>
      </c>
      <c r="K72" s="39"/>
      <c r="L72" s="39"/>
      <c r="M72" s="39"/>
      <c r="N72" s="101"/>
      <c r="O72" s="101"/>
      <c r="P72" s="101"/>
      <c r="Q72" s="101"/>
      <c r="R72" s="101"/>
      <c r="S72" s="102"/>
      <c r="T72" s="75"/>
      <c r="U72" s="75"/>
    </row>
    <row r="73" spans="1:21" ht="57.75" customHeight="1" x14ac:dyDescent="0.3">
      <c r="A73" s="1"/>
      <c r="B73" s="1"/>
      <c r="C73" s="1"/>
      <c r="D73" s="1"/>
      <c r="E73" s="1"/>
      <c r="F73" s="1"/>
      <c r="G73" s="1"/>
      <c r="H73" s="7"/>
      <c r="I73" s="23"/>
      <c r="J73" s="121" t="s">
        <v>48</v>
      </c>
      <c r="K73" s="121"/>
      <c r="L73" s="121"/>
      <c r="M73" s="121"/>
      <c r="N73" s="121"/>
      <c r="O73" s="121"/>
      <c r="P73" s="121"/>
      <c r="Q73" s="121"/>
      <c r="R73" s="121"/>
      <c r="S73" s="121"/>
    </row>
    <row r="74" spans="1:21" ht="15" thickBot="1" x14ac:dyDescent="0.35">
      <c r="A74" s="1"/>
      <c r="B74" s="1"/>
      <c r="C74" s="1"/>
      <c r="D74" s="1"/>
      <c r="E74" s="1"/>
      <c r="F74" s="1"/>
      <c r="G74" s="1"/>
      <c r="H74" s="98"/>
      <c r="I74" s="99"/>
      <c r="J74" s="99"/>
      <c r="K74" s="99"/>
      <c r="L74" s="99"/>
      <c r="M74" s="99"/>
      <c r="N74" s="99"/>
      <c r="O74" s="99"/>
      <c r="P74" s="99"/>
      <c r="Q74" s="99"/>
      <c r="R74" s="99"/>
      <c r="S74" s="100"/>
    </row>
  </sheetData>
  <protectedRanges>
    <protectedRange sqref="C7:C8" name="Range1_1_2"/>
  </protectedRanges>
  <mergeCells count="5">
    <mergeCell ref="I29:S29"/>
    <mergeCell ref="J48:R48"/>
    <mergeCell ref="J73:S73"/>
    <mergeCell ref="A5:C5"/>
    <mergeCell ref="O34:O35"/>
  </mergeCells>
  <dataValidations count="1">
    <dataValidation type="list" allowBlank="1" showInputMessage="1" showErrorMessage="1" sqref="C12">
      <formula1>$C$21:$C$22</formula1>
    </dataValidation>
  </dataValidations>
  <pageMargins left="0.25" right="0.25" top="0.75" bottom="0.75" header="0.3" footer="0.3"/>
  <pageSetup scale="60"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Money Market Calculator</vt:lpstr>
      <vt:lpstr>Sheet1</vt:lpstr>
      <vt:lpstr>'Money Market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Wanduga, Simon</dc:creator>
  <cp:lastModifiedBy>Mutiso, M. Rose</cp:lastModifiedBy>
  <cp:lastPrinted>2021-04-21T10:50:38Z</cp:lastPrinted>
  <dcterms:created xsi:type="dcterms:W3CDTF">2020-09-01T03:02:48Z</dcterms:created>
  <dcterms:modified xsi:type="dcterms:W3CDTF">2023-05-04T06:25:58Z</dcterms:modified>
</cp:coreProperties>
</file>